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10_DA\31_OBSERVATORI HABITATGE\3-SISTEMA D'INDICADORS\02 Oferta Disponible\OD07-Lloguer segur\3. PUBLICACION\"/>
    </mc:Choice>
  </mc:AlternateContent>
  <xr:revisionPtr revIDLastSave="0" documentId="13_ncr:1_{CF53DFB3-F071-4B09-A497-770C0C112B5F}" xr6:coauthVersionLast="47" xr6:coauthVersionMax="47" xr10:uidLastSave="{00000000-0000-0000-0000-000000000000}"/>
  <bookViews>
    <workbookView xWindow="-120" yWindow="-120" windowWidth="29040" windowHeight="15720" xr2:uid="{4EC9A3B5-5582-4A85-977D-30FD065AF524}"/>
  </bookViews>
  <sheets>
    <sheet name="PORTADA" sheetId="4" r:id="rId1"/>
    <sheet name="Operacions" sheetId="1" r:id="rId2"/>
    <sheet name="Import" sheetId="2" r:id="rId3"/>
    <sheet name="Import mitjà" sheetId="3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8" i="2" l="1"/>
  <c r="F38" i="2"/>
  <c r="D38" i="2"/>
  <c r="C38" i="2"/>
  <c r="H37" i="2"/>
  <c r="G37" i="2"/>
  <c r="F37" i="2"/>
  <c r="E37" i="2"/>
  <c r="D37" i="2"/>
  <c r="C37" i="2"/>
  <c r="H36" i="2"/>
  <c r="G36" i="2"/>
  <c r="F36" i="2"/>
  <c r="E36" i="2"/>
  <c r="D36" i="2"/>
  <c r="C36" i="2"/>
  <c r="H35" i="2"/>
  <c r="G35" i="2"/>
  <c r="F35" i="2"/>
  <c r="E35" i="2"/>
  <c r="D35" i="2"/>
  <c r="C35" i="2"/>
  <c r="H34" i="2"/>
  <c r="G34" i="2"/>
  <c r="F34" i="2"/>
  <c r="E34" i="2"/>
  <c r="D34" i="2"/>
  <c r="C34" i="2"/>
  <c r="H33" i="2"/>
  <c r="G33" i="2"/>
  <c r="F33" i="2"/>
  <c r="E33" i="2"/>
  <c r="D33" i="2"/>
  <c r="C33" i="2"/>
  <c r="H32" i="2"/>
  <c r="G32" i="2"/>
  <c r="F32" i="2"/>
  <c r="E32" i="2"/>
  <c r="D32" i="2"/>
  <c r="C32" i="2"/>
  <c r="H31" i="2"/>
  <c r="G31" i="2"/>
  <c r="F31" i="2"/>
  <c r="E31" i="2"/>
  <c r="D31" i="2"/>
  <c r="C31" i="2"/>
  <c r="H30" i="2"/>
  <c r="G30" i="2"/>
  <c r="F30" i="2"/>
  <c r="E30" i="2"/>
  <c r="D30" i="2"/>
  <c r="C30" i="2"/>
  <c r="H29" i="2"/>
  <c r="G29" i="2"/>
  <c r="F29" i="2"/>
  <c r="E29" i="2"/>
  <c r="D29" i="2"/>
  <c r="C29" i="2"/>
  <c r="H28" i="2"/>
  <c r="G28" i="2"/>
  <c r="F28" i="2"/>
  <c r="E28" i="2"/>
  <c r="D28" i="2"/>
  <c r="C28" i="2"/>
  <c r="H27" i="2"/>
  <c r="G27" i="2"/>
  <c r="F27" i="2"/>
  <c r="E27" i="2"/>
  <c r="D27" i="2"/>
  <c r="C27" i="2"/>
  <c r="H26" i="2"/>
  <c r="G26" i="2"/>
  <c r="F26" i="2"/>
  <c r="E26" i="2"/>
  <c r="D26" i="2"/>
  <c r="C26" i="2"/>
  <c r="H25" i="2"/>
  <c r="G25" i="2"/>
  <c r="F25" i="2"/>
  <c r="E25" i="2"/>
  <c r="D25" i="2"/>
  <c r="C25" i="2"/>
  <c r="H24" i="2"/>
  <c r="G24" i="2"/>
  <c r="F24" i="2"/>
  <c r="E24" i="2"/>
  <c r="D24" i="2"/>
  <c r="C24" i="2"/>
  <c r="H23" i="2"/>
  <c r="G23" i="2"/>
  <c r="F23" i="2"/>
  <c r="E23" i="2"/>
  <c r="D23" i="2"/>
  <c r="C23" i="2"/>
  <c r="H22" i="2"/>
  <c r="G22" i="2"/>
  <c r="F22" i="2"/>
  <c r="E22" i="2"/>
  <c r="D22" i="2"/>
  <c r="C22" i="2"/>
  <c r="H21" i="2"/>
  <c r="G21" i="2"/>
  <c r="F21" i="2"/>
  <c r="E21" i="2"/>
  <c r="D21" i="2"/>
  <c r="C21" i="2"/>
  <c r="H20" i="2"/>
  <c r="G20" i="2"/>
  <c r="F20" i="2"/>
  <c r="E20" i="2"/>
  <c r="D20" i="2"/>
  <c r="C20" i="2"/>
  <c r="H19" i="2"/>
  <c r="G19" i="2"/>
  <c r="F19" i="2"/>
  <c r="E19" i="2"/>
  <c r="D19" i="2"/>
  <c r="C19" i="2"/>
  <c r="H18" i="2"/>
  <c r="G18" i="2"/>
  <c r="F18" i="2"/>
  <c r="E18" i="2"/>
  <c r="D18" i="2"/>
  <c r="C18" i="2"/>
  <c r="H17" i="2"/>
  <c r="G17" i="2"/>
  <c r="F17" i="2"/>
  <c r="E17" i="2"/>
  <c r="D17" i="2"/>
  <c r="C17" i="2"/>
  <c r="H16" i="2"/>
  <c r="G16" i="2"/>
  <c r="F16" i="2"/>
  <c r="E16" i="2"/>
  <c r="D16" i="2"/>
  <c r="C16" i="2"/>
  <c r="H15" i="2"/>
  <c r="G15" i="2"/>
  <c r="F15" i="2"/>
  <c r="E15" i="2"/>
  <c r="D15" i="2"/>
  <c r="C15" i="2"/>
  <c r="H14" i="2"/>
  <c r="G14" i="2"/>
  <c r="F14" i="2"/>
  <c r="E14" i="2"/>
  <c r="D14" i="2"/>
  <c r="C14" i="2"/>
  <c r="H13" i="2"/>
  <c r="G13" i="2"/>
  <c r="F13" i="2"/>
  <c r="E13" i="2"/>
  <c r="D13" i="2"/>
  <c r="C13" i="2"/>
  <c r="H12" i="2"/>
  <c r="G12" i="2"/>
  <c r="F12" i="2"/>
  <c r="E12" i="2"/>
  <c r="D12" i="2"/>
  <c r="C12" i="2"/>
  <c r="H11" i="2"/>
  <c r="G11" i="2"/>
  <c r="F11" i="2"/>
  <c r="E11" i="2"/>
  <c r="D11" i="2"/>
  <c r="C11" i="2"/>
  <c r="H10" i="2"/>
  <c r="G10" i="2"/>
  <c r="F10" i="2"/>
  <c r="E10" i="2"/>
  <c r="D10" i="2"/>
  <c r="C10" i="2"/>
  <c r="H9" i="2"/>
  <c r="G9" i="2"/>
  <c r="F9" i="2"/>
  <c r="E9" i="2"/>
  <c r="D9" i="2"/>
  <c r="C9" i="2"/>
  <c r="H8" i="2"/>
  <c r="G8" i="2"/>
  <c r="F8" i="2"/>
  <c r="E8" i="2"/>
  <c r="D8" i="2"/>
  <c r="C8" i="2"/>
  <c r="H7" i="2"/>
  <c r="H5" i="2" s="1"/>
  <c r="H39" i="2" s="1"/>
  <c r="G7" i="2"/>
  <c r="G5" i="2" s="1"/>
  <c r="G39" i="2" s="1"/>
  <c r="F7" i="2"/>
  <c r="F5" i="2" s="1"/>
  <c r="F39" i="2" s="1"/>
  <c r="E7" i="2"/>
  <c r="E5" i="2" s="1"/>
  <c r="E39" i="2" s="1"/>
  <c r="D7" i="2"/>
  <c r="D5" i="2" s="1"/>
  <c r="D39" i="2" s="1"/>
  <c r="C7" i="2"/>
  <c r="C5" i="2" s="1"/>
  <c r="C39" i="2" s="1"/>
  <c r="H6" i="2"/>
  <c r="G6" i="2"/>
  <c r="F6" i="2"/>
  <c r="E6" i="2"/>
  <c r="D6" i="2"/>
  <c r="C6" i="2"/>
  <c r="E37" i="1"/>
  <c r="D37" i="1"/>
  <c r="C37" i="1"/>
  <c r="F37" i="1" s="1"/>
  <c r="E36" i="1"/>
  <c r="D36" i="1"/>
  <c r="C36" i="1"/>
  <c r="F36" i="1" s="1"/>
  <c r="E35" i="1"/>
  <c r="D35" i="1"/>
  <c r="C35" i="1"/>
  <c r="F35" i="1" s="1"/>
  <c r="F34" i="1" s="1"/>
  <c r="E34" i="1"/>
  <c r="D34" i="1"/>
  <c r="C34" i="1"/>
  <c r="E33" i="1"/>
  <c r="D33" i="1"/>
  <c r="C33" i="1"/>
  <c r="F33" i="1" s="1"/>
  <c r="E32" i="1"/>
  <c r="E31" i="1" s="1"/>
  <c r="D32" i="1"/>
  <c r="D31" i="1" s="1"/>
  <c r="C32" i="1"/>
  <c r="E30" i="1"/>
  <c r="D30" i="1"/>
  <c r="C30" i="1"/>
  <c r="F30" i="1" s="1"/>
  <c r="E29" i="1"/>
  <c r="D29" i="1"/>
  <c r="C29" i="1"/>
  <c r="F29" i="1" s="1"/>
  <c r="E28" i="1"/>
  <c r="D28" i="1"/>
  <c r="C28" i="1"/>
  <c r="F28" i="1" s="1"/>
  <c r="E27" i="1"/>
  <c r="D27" i="1"/>
  <c r="C27" i="1"/>
  <c r="F27" i="1" s="1"/>
  <c r="E26" i="1"/>
  <c r="D26" i="1"/>
  <c r="C26" i="1"/>
  <c r="F26" i="1" s="1"/>
  <c r="E25" i="1"/>
  <c r="D25" i="1"/>
  <c r="F25" i="1" s="1"/>
  <c r="C25" i="1"/>
  <c r="E24" i="1"/>
  <c r="D24" i="1"/>
  <c r="C24" i="1"/>
  <c r="F24" i="1" s="1"/>
  <c r="E23" i="1"/>
  <c r="D23" i="1"/>
  <c r="C23" i="1"/>
  <c r="F23" i="1" s="1"/>
  <c r="E22" i="1"/>
  <c r="D22" i="1"/>
  <c r="C22" i="1"/>
  <c r="F22" i="1" s="1"/>
  <c r="E21" i="1"/>
  <c r="D21" i="1"/>
  <c r="C21" i="1"/>
  <c r="F21" i="1" s="1"/>
  <c r="E20" i="1"/>
  <c r="D20" i="1"/>
  <c r="C20" i="1"/>
  <c r="F20" i="1" s="1"/>
  <c r="E19" i="1"/>
  <c r="D19" i="1"/>
  <c r="C19" i="1"/>
  <c r="F19" i="1" s="1"/>
  <c r="E18" i="1"/>
  <c r="D18" i="1"/>
  <c r="F18" i="1" s="1"/>
  <c r="C18" i="1"/>
  <c r="E17" i="1"/>
  <c r="D17" i="1"/>
  <c r="C17" i="1"/>
  <c r="F17" i="1" s="1"/>
  <c r="E16" i="1"/>
  <c r="D16" i="1"/>
  <c r="C16" i="1"/>
  <c r="F16" i="1" s="1"/>
  <c r="E15" i="1"/>
  <c r="D15" i="1"/>
  <c r="C15" i="1"/>
  <c r="F15" i="1" s="1"/>
  <c r="E14" i="1"/>
  <c r="D14" i="1"/>
  <c r="C14" i="1"/>
  <c r="F14" i="1" s="1"/>
  <c r="E13" i="1"/>
  <c r="D13" i="1"/>
  <c r="C13" i="1"/>
  <c r="F13" i="1" s="1"/>
  <c r="E12" i="1"/>
  <c r="D12" i="1"/>
  <c r="C12" i="1"/>
  <c r="F12" i="1" s="1"/>
  <c r="E11" i="1"/>
  <c r="E4" i="1" s="1"/>
  <c r="E38" i="1" s="1"/>
  <c r="D11" i="1"/>
  <c r="D4" i="1" s="1"/>
  <c r="D38" i="1" s="1"/>
  <c r="C11" i="1"/>
  <c r="E10" i="1"/>
  <c r="D10" i="1"/>
  <c r="C10" i="1"/>
  <c r="F10" i="1" s="1"/>
  <c r="E9" i="1"/>
  <c r="D9" i="1"/>
  <c r="C9" i="1"/>
  <c r="F9" i="1" s="1"/>
  <c r="E8" i="1"/>
  <c r="D8" i="1"/>
  <c r="C8" i="1"/>
  <c r="F8" i="1" s="1"/>
  <c r="E7" i="1"/>
  <c r="D7" i="1"/>
  <c r="C7" i="1"/>
  <c r="F7" i="1" s="1"/>
  <c r="E6" i="1"/>
  <c r="D6" i="1"/>
  <c r="C6" i="1"/>
  <c r="F6" i="1" s="1"/>
  <c r="E5" i="1"/>
  <c r="D5" i="1"/>
  <c r="C5" i="1"/>
  <c r="C4" i="1" s="1"/>
  <c r="F11" i="1" l="1"/>
  <c r="F5" i="1"/>
  <c r="F4" i="1" s="1"/>
  <c r="C31" i="1"/>
  <c r="C38" i="1" s="1"/>
  <c r="F32" i="1"/>
  <c r="F31" i="1" s="1"/>
  <c r="F38" i="1" l="1"/>
</calcChain>
</file>

<file path=xl/sharedStrings.xml><?xml version="1.0" encoding="utf-8"?>
<sst xmlns="http://schemas.openxmlformats.org/spreadsheetml/2006/main" count="96" uniqueCount="54">
  <si>
    <t>ILLA/MUNICIPI</t>
  </si>
  <si>
    <t>Pagament anual</t>
  </si>
  <si>
    <t>Pagament mensual</t>
  </si>
  <si>
    <t>Pagament anticipats totals (7 anys)</t>
  </si>
  <si>
    <t xml:space="preserve">Total </t>
  </si>
  <si>
    <t>Illes Balears</t>
  </si>
  <si>
    <t>MUNICIPI</t>
  </si>
  <si>
    <t>Import mitjà segons tipus de propietari i alquilat</t>
  </si>
  <si>
    <t>Illa</t>
  </si>
  <si>
    <t>Renda mitjana percebuda per arrendador</t>
  </si>
  <si>
    <t>Import mitjà a pagar per llogater</t>
  </si>
  <si>
    <t>Diferencia aportada por la CAIB (30%)</t>
  </si>
  <si>
    <t>Pagaments Mensuals</t>
  </si>
  <si>
    <t>Total Cobrat</t>
  </si>
  <si>
    <t>Pagaments Anuals</t>
  </si>
  <si>
    <t>Pagament Anticipats Totals</t>
  </si>
  <si>
    <t>Mensual</t>
  </si>
  <si>
    <t>Anual</t>
  </si>
  <si>
    <t>Anticipat total (7 anys)</t>
  </si>
  <si>
    <t>MALLORCA</t>
  </si>
  <si>
    <t>ALARÓ</t>
  </si>
  <si>
    <t>ALCÚDIA</t>
  </si>
  <si>
    <t>ALGAIDA</t>
  </si>
  <si>
    <t>ANDRATX</t>
  </si>
  <si>
    <t>ARTÀ</t>
  </si>
  <si>
    <t>BÚGER</t>
  </si>
  <si>
    <t>CALVIÀ</t>
  </si>
  <si>
    <t>CAMPOS</t>
  </si>
  <si>
    <t>FELANITX</t>
  </si>
  <si>
    <t>INCA</t>
  </si>
  <si>
    <t>LLOSETA</t>
  </si>
  <si>
    <t>LLUCMAJOR</t>
  </si>
  <si>
    <t>MARIA DE LA SALUT</t>
  </si>
  <si>
    <t>MARRATXÍ</t>
  </si>
  <si>
    <t>MONTUÏRI</t>
  </si>
  <si>
    <t>MURO</t>
  </si>
  <si>
    <t>PALMA</t>
  </si>
  <si>
    <t>POLLENÇA</t>
  </si>
  <si>
    <t>PORRERES</t>
  </si>
  <si>
    <t xml:space="preserve">SA POBLA </t>
  </si>
  <si>
    <t>SANT LLORENÇ DES CARDASSAR</t>
  </si>
  <si>
    <t>SANTA MARGALIDA</t>
  </si>
  <si>
    <t>SANTA MARIA</t>
  </si>
  <si>
    <t>SÓLLER</t>
  </si>
  <si>
    <t>SON SERVERA</t>
  </si>
  <si>
    <t>VILAFRANCA DE BONANY</t>
  </si>
  <si>
    <t>MENORCA</t>
  </si>
  <si>
    <t>CIUTADELLA</t>
  </si>
  <si>
    <t>FERRERIES</t>
  </si>
  <si>
    <t>EIVISSA</t>
  </si>
  <si>
    <t>SANT JOAN DE LABRITJA</t>
  </si>
  <si>
    <t>SANT JOSEP DE SA TALAIA</t>
  </si>
  <si>
    <t>IMPORT  PAGAT/COBRAT SEGONS TIPUS DE PAGAMENT (dades des de març 2025 fins a agost 2026)</t>
  </si>
  <si>
    <t>Nombre d'operacions segons tipus de pagament  (dades des de març 2025 fins a agost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</si>
</sst>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\ &quot;€&quot;_-;\-* #,##0\ &quot;€&quot;_-;_-* &quot;-&quot;??\ &quot;€&quot;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Aptos Narrow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rgb="FF000000"/>
      <name val="Liberation Sans1"/>
    </font>
  </fonts>
  <fills count="6">
    <fill>
      <patternFill patternType="none"/>
    </fill>
    <fill>
      <patternFill patternType="gray125"/>
    </fill>
    <fill>
      <patternFill patternType="solid">
        <fgColor rgb="FF7B4C3C"/>
        <bgColor rgb="FF000000"/>
      </patternFill>
    </fill>
    <fill>
      <patternFill patternType="solid">
        <fgColor rgb="FFEAC175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9EDC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49" fontId="4" fillId="5" borderId="4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164" fontId="4" fillId="4" borderId="4" xfId="1" applyNumberFormat="1" applyFont="1" applyFill="1" applyBorder="1" applyAlignment="1">
      <alignment horizontal="center"/>
    </xf>
    <xf numFmtId="164" fontId="4" fillId="5" borderId="4" xfId="1" applyNumberFormat="1" applyFont="1" applyFill="1" applyBorder="1" applyAlignment="1">
      <alignment horizontal="center"/>
    </xf>
    <xf numFmtId="0" fontId="6" fillId="0" borderId="0" xfId="2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" fontId="4" fillId="4" borderId="4" xfId="0" applyNumberFormat="1" applyFont="1" applyFill="1" applyBorder="1" applyAlignment="1">
      <alignment horizontal="center"/>
    </xf>
    <xf numFmtId="1" fontId="4" fillId="5" borderId="4" xfId="0" applyNumberFormat="1" applyFont="1" applyFill="1" applyBorder="1" applyAlignment="1">
      <alignment horizontal="center"/>
    </xf>
    <xf numFmtId="1" fontId="5" fillId="4" borderId="4" xfId="0" applyNumberFormat="1" applyFont="1" applyFill="1" applyBorder="1" applyAlignment="1">
      <alignment horizontal="center"/>
    </xf>
    <xf numFmtId="43" fontId="5" fillId="4" borderId="4" xfId="3" applyFont="1" applyFill="1" applyBorder="1" applyAlignment="1">
      <alignment horizontal="center"/>
    </xf>
  </cellXfs>
  <cellStyles count="4">
    <cellStyle name="Millares" xfId="3" builtinId="3"/>
    <cellStyle name="Moneda" xfId="1" builtinId="4"/>
    <cellStyle name="Normal" xfId="0" builtinId="0"/>
    <cellStyle name="Normal 2" xfId="2" xr:uid="{BFA92ED7-58A6-4DF7-BE4E-9C8891A608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942978</xdr:colOff>
      <xdr:row>12</xdr:row>
      <xdr:rowOff>57150</xdr:rowOff>
    </xdr:from>
    <xdr:ext cx="6400800" cy="1800225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898CF7A2-9ACE-4A25-B7AF-880D9F00C116}"/>
            </a:ext>
          </a:extLst>
        </xdr:cNvPr>
        <xdr:cNvSpPr/>
      </xdr:nvSpPr>
      <xdr:spPr>
        <a:xfrm>
          <a:off x="762003" y="2343150"/>
          <a:ext cx="6400800" cy="1800225"/>
        </a:xfrm>
        <a:prstGeom prst="rect">
          <a:avLst/>
        </a:prstGeom>
        <a:solidFill>
          <a:srgbClr val="F5E1A4"/>
        </a:solidFill>
        <a:ln cap="flat">
          <a:noFill/>
          <a:prstDash val="solid"/>
        </a:ln>
      </xdr:spPr>
      <xdr:txBody>
        <a:bodyPr vert="horz" wrap="square" lIns="91440" tIns="45720" rIns="91440" bIns="45720" anchor="ctr" anchorCtr="1" compatLnSpc="1">
          <a:noAutofit/>
        </a:bodyPr>
        <a:lstStyle/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 Indicador OD07</a:t>
          </a:r>
        </a:p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Programa Lloguer segur</a:t>
          </a:r>
          <a:endParaRPr lang="es-ES" sz="2800" b="0" i="0" u="none" strike="noStrike" kern="1200" cap="none" spc="0" baseline="0">
            <a:solidFill>
              <a:srgbClr val="000000"/>
            </a:solidFill>
            <a:uFillTx/>
            <a:latin typeface="Noto Sans" pitchFamily="34"/>
            <a:ea typeface="Noto Sans" pitchFamily="34"/>
          </a:endParaRPr>
        </a:p>
      </xdr:txBody>
    </xdr:sp>
    <xdr:clientData/>
  </xdr:oneCellAnchor>
  <xdr:oneCellAnchor>
    <xdr:from>
      <xdr:col>0</xdr:col>
      <xdr:colOff>38100</xdr:colOff>
      <xdr:row>0</xdr:row>
      <xdr:rowOff>0</xdr:rowOff>
    </xdr:from>
    <xdr:ext cx="3120390" cy="1114425"/>
    <xdr:pic>
      <xdr:nvPicPr>
        <xdr:cNvPr id="3" name="Imagen 2">
          <a:extLst>
            <a:ext uri="{FF2B5EF4-FFF2-40B4-BE49-F238E27FC236}">
              <a16:creationId xmlns:a16="http://schemas.microsoft.com/office/drawing/2014/main" id="{8ED27301-3A89-44BD-9291-1B4CDFF0A41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3120390" cy="11144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638175</xdr:colOff>
      <xdr:row>0</xdr:row>
      <xdr:rowOff>0</xdr:rowOff>
    </xdr:from>
    <xdr:ext cx="1964690" cy="1066800"/>
    <xdr:pic>
      <xdr:nvPicPr>
        <xdr:cNvPr id="4" name="Imagen 3">
          <a:extLst>
            <a:ext uri="{FF2B5EF4-FFF2-40B4-BE49-F238E27FC236}">
              <a16:creationId xmlns:a16="http://schemas.microsoft.com/office/drawing/2014/main" id="{9E3D0524-4527-4C92-91ED-137400829FD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8175" y="0"/>
          <a:ext cx="1964690" cy="1066800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0</xdr:col>
      <xdr:colOff>9525</xdr:colOff>
      <xdr:row>7</xdr:row>
      <xdr:rowOff>37093</xdr:rowOff>
    </xdr:from>
    <xdr:to>
      <xdr:col>8</xdr:col>
      <xdr:colOff>674981</xdr:colOff>
      <xdr:row>13</xdr:row>
      <xdr:rowOff>21664</xdr:rowOff>
    </xdr:to>
    <xdr:sp macro="" textlink="">
      <xdr:nvSpPr>
        <xdr:cNvPr id="5" name="Rectangle 2">
          <a:extLst>
            <a:ext uri="{FF2B5EF4-FFF2-40B4-BE49-F238E27FC236}">
              <a16:creationId xmlns:a16="http://schemas.microsoft.com/office/drawing/2014/main" id="{E6955314-CB64-4643-AF7E-EA395D97E3E1}"/>
            </a:ext>
          </a:extLst>
        </xdr:cNvPr>
        <xdr:cNvSpPr>
          <a:spLocks noChangeArrowheads="1"/>
        </xdr:cNvSpPr>
      </xdr:nvSpPr>
      <xdr:spPr bwMode="auto">
        <a:xfrm>
          <a:off x="9525" y="1303918"/>
          <a:ext cx="8533106" cy="107042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91440" tIns="45720" rIns="91440" bIns="45720" numCol="1" anchor="ctr" anchorCtr="0" compatLnSpc="1">
          <a:prstTxWarp prst="textNoShape">
            <a:avLst/>
          </a:prstTxWarp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r>
            <a:rPr kumimoji="0" lang="es-ES" altLang="es-ES" sz="2800" b="1" i="0" u="none" strike="noStrike" cap="none" normalizeH="0" baseline="0">
              <a:ln>
                <a:noFill/>
              </a:ln>
              <a:solidFill>
                <a:srgbClr val="EAC175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Times New Roman" panose="02020603050405020304" pitchFamily="18" charset="0"/>
            </a:rPr>
            <a:t>Observatori de l'Habitatge de les Illes Balears</a:t>
          </a:r>
          <a:endParaRPr kumimoji="0" lang="es-ES" altLang="es-ES" sz="2800" b="0" i="0" u="none" strike="noStrike" cap="none" normalizeH="0" baseline="0">
            <a:ln>
              <a:noFill/>
            </a:ln>
            <a:solidFill>
              <a:srgbClr val="EAC175"/>
            </a:solidFill>
            <a:effectLst/>
            <a:latin typeface="Noto Sans" panose="020B0502040504020204" pitchFamily="34" charset="0"/>
            <a:ea typeface="Noto Sans" panose="020B0502040504020204" pitchFamily="34" charset="0"/>
          </a:endParaRPr>
        </a:p>
        <a:p>
          <a:pPr marL="0" marR="0" lvl="0" indent="0" algn="ctr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endParaRPr kumimoji="0" lang="es-ES" altLang="es-ES" sz="2800" b="0" i="0" u="none" strike="noStrike" cap="none" normalizeH="0" baseline="0">
            <a:ln>
              <a:noFill/>
            </a:ln>
            <a:solidFill>
              <a:srgbClr val="EAC175"/>
            </a:solidFill>
            <a:effectLst/>
            <a:latin typeface="Noto Sans" panose="020B0502040504020204" pitchFamily="34" charset="0"/>
            <a:ea typeface="Noto Sans" panose="020B0502040504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2.%20TRABAJO%20EN%20CURSO/OD07_DADES_GRAFICO_ACTUALIZABLES_2.xlsx" TargetMode="External"/><Relationship Id="rId2" Type="http://schemas.openxmlformats.org/officeDocument/2006/relationships/externalLinkPath" Target="file:///V:\S10_DA\31_OBSERVATORI%20HABITATGE\3-SISTEMA%20D'INDICADORS\02%20Oferta%20Disponible\OD07-Lloguer%20segur\2.%20TRABAJO%20EN%20CURSO\OD07_DADES_GRAFICO_ACTUALIZABLES_2.xlsx" TargetMode="External"/><Relationship Id="rId1" Type="http://schemas.openxmlformats.org/officeDocument/2006/relationships/externalLinkPath" Target="/S10_DA/31_OBSERVATORI%20HABITATGE/3-SISTEMA%20D'INDICADORS/02%20Oferta%20Disponible/OD07-Lloguer%20segur/2.%20TRABAJO%20EN%20CURSO/OD07_DADES_GRAFICO_ACTUALIZABLES_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2"/>
      <sheetName val="DADES"/>
      <sheetName val="Hoja3"/>
    </sheetNames>
    <sheetDataSet>
      <sheetData sheetId="0"/>
      <sheetData sheetId="1">
        <row r="5">
          <cell r="A5" t="str">
            <v>ALARÓ</v>
          </cell>
          <cell r="B5">
            <v>1</v>
          </cell>
        </row>
        <row r="6">
          <cell r="A6" t="str">
            <v>ALCÚDIA</v>
          </cell>
          <cell r="B6">
            <v>2</v>
          </cell>
          <cell r="C6">
            <v>2</v>
          </cell>
          <cell r="D6">
            <v>1</v>
          </cell>
        </row>
        <row r="7">
          <cell r="A7" t="str">
            <v>ANDRATX</v>
          </cell>
          <cell r="B7">
            <v>1</v>
          </cell>
        </row>
        <row r="8">
          <cell r="A8" t="str">
            <v>ARTÀ</v>
          </cell>
          <cell r="C8">
            <v>2</v>
          </cell>
        </row>
        <row r="9">
          <cell r="A9" t="str">
            <v>BÚGER</v>
          </cell>
          <cell r="C9">
            <v>1</v>
          </cell>
        </row>
        <row r="10">
          <cell r="A10" t="str">
            <v>CAMPOS</v>
          </cell>
          <cell r="B10">
            <v>1</v>
          </cell>
        </row>
        <row r="11">
          <cell r="A11" t="str">
            <v>CIUTADELLA</v>
          </cell>
          <cell r="B11">
            <v>3</v>
          </cell>
        </row>
        <row r="12">
          <cell r="A12" t="str">
            <v>EIVISSA</v>
          </cell>
          <cell r="B12">
            <v>1</v>
          </cell>
          <cell r="C12">
            <v>3</v>
          </cell>
        </row>
        <row r="13">
          <cell r="A13" t="str">
            <v>FELANITX</v>
          </cell>
          <cell r="D13">
            <v>1</v>
          </cell>
        </row>
        <row r="14">
          <cell r="A14" t="str">
            <v>FERRERIES</v>
          </cell>
          <cell r="B14">
            <v>1</v>
          </cell>
        </row>
        <row r="15">
          <cell r="A15" t="str">
            <v>INCA</v>
          </cell>
          <cell r="B15">
            <v>1</v>
          </cell>
          <cell r="C15">
            <v>2</v>
          </cell>
        </row>
        <row r="16">
          <cell r="A16" t="str">
            <v>LLOSETA</v>
          </cell>
          <cell r="B16">
            <v>1</v>
          </cell>
        </row>
        <row r="17">
          <cell r="A17" t="str">
            <v>LLUCMAJOR</v>
          </cell>
          <cell r="B17">
            <v>1</v>
          </cell>
          <cell r="C17">
            <v>3</v>
          </cell>
        </row>
        <row r="18">
          <cell r="A18" t="str">
            <v>MARIA DE LA SALUT</v>
          </cell>
          <cell r="C18">
            <v>1</v>
          </cell>
          <cell r="D18">
            <v>1</v>
          </cell>
        </row>
        <row r="19">
          <cell r="A19" t="str">
            <v>MARRATXÍ</v>
          </cell>
          <cell r="C19">
            <v>1</v>
          </cell>
        </row>
        <row r="20">
          <cell r="A20" t="str">
            <v>MONTUÏRI</v>
          </cell>
          <cell r="C20">
            <v>1</v>
          </cell>
        </row>
        <row r="21">
          <cell r="A21" t="str">
            <v>MURO</v>
          </cell>
          <cell r="B21">
            <v>1</v>
          </cell>
        </row>
        <row r="22">
          <cell r="A22" t="str">
            <v>PALMA</v>
          </cell>
          <cell r="B22">
            <v>23</v>
          </cell>
          <cell r="C22">
            <v>37</v>
          </cell>
          <cell r="D22">
            <v>2</v>
          </cell>
        </row>
        <row r="23">
          <cell r="A23" t="str">
            <v>POLLENÇA</v>
          </cell>
          <cell r="C23">
            <v>1</v>
          </cell>
        </row>
        <row r="24">
          <cell r="A24" t="str">
            <v>PORRERES</v>
          </cell>
          <cell r="C24">
            <v>1</v>
          </cell>
        </row>
        <row r="25">
          <cell r="A25" t="str">
            <v xml:space="preserve">SA POBLA </v>
          </cell>
          <cell r="B25">
            <v>1</v>
          </cell>
        </row>
        <row r="26">
          <cell r="A26" t="str">
            <v>SANT JOAN DE LABRITJA</v>
          </cell>
          <cell r="C26">
            <v>1</v>
          </cell>
        </row>
        <row r="27">
          <cell r="A27" t="str">
            <v>SANT JOSEP DE SA TALAIA</v>
          </cell>
          <cell r="B27">
            <v>1</v>
          </cell>
        </row>
        <row r="28">
          <cell r="A28" t="str">
            <v>SANT LLORENÇ DES CARDASSAR</v>
          </cell>
          <cell r="C28">
            <v>1</v>
          </cell>
        </row>
        <row r="29">
          <cell r="A29" t="str">
            <v>SANTA MARGALIDA</v>
          </cell>
          <cell r="C29">
            <v>2</v>
          </cell>
        </row>
        <row r="30">
          <cell r="A30" t="str">
            <v>SANTA MARIA</v>
          </cell>
          <cell r="C30">
            <v>1</v>
          </cell>
        </row>
        <row r="31">
          <cell r="A31" t="str">
            <v>SON SERVERA</v>
          </cell>
          <cell r="C31">
            <v>1</v>
          </cell>
        </row>
        <row r="32">
          <cell r="A32" t="str">
            <v>VILAFRANCA DE BONANY</v>
          </cell>
          <cell r="C32">
            <v>1</v>
          </cell>
          <cell r="D32">
            <v>1</v>
          </cell>
        </row>
        <row r="33">
          <cell r="A33" t="str">
            <v>ALGAIDA</v>
          </cell>
          <cell r="B33">
            <v>1</v>
          </cell>
        </row>
        <row r="34">
          <cell r="A34" t="str">
            <v>CALVIÀ</v>
          </cell>
          <cell r="C34">
            <v>1</v>
          </cell>
        </row>
        <row r="35">
          <cell r="A35" t="str">
            <v>SÓLLER</v>
          </cell>
          <cell r="B35">
            <v>1</v>
          </cell>
        </row>
        <row r="36">
          <cell r="A36" t="str">
            <v>Total general</v>
          </cell>
          <cell r="B36">
            <v>41</v>
          </cell>
          <cell r="C36">
            <v>63</v>
          </cell>
          <cell r="D36">
            <v>6</v>
          </cell>
        </row>
      </sheetData>
      <sheetData sheetId="2">
        <row r="3">
          <cell r="A3" t="str">
            <v>ALARÓ</v>
          </cell>
          <cell r="B3">
            <v>19951.14</v>
          </cell>
          <cell r="C3">
            <v>10818.2</v>
          </cell>
        </row>
        <row r="4">
          <cell r="A4" t="str">
            <v>ALCÚDIA</v>
          </cell>
          <cell r="B4">
            <v>38520.6</v>
          </cell>
          <cell r="C4">
            <v>18614.52</v>
          </cell>
          <cell r="D4">
            <v>24900</v>
          </cell>
          <cell r="E4">
            <v>17430</v>
          </cell>
          <cell r="F4">
            <v>92400</v>
          </cell>
          <cell r="G4">
            <v>8470</v>
          </cell>
        </row>
        <row r="5">
          <cell r="A5" t="str">
            <v>ALGAIDA</v>
          </cell>
          <cell r="B5">
            <v>18249.080000000002</v>
          </cell>
          <cell r="C5">
            <v>10311.25</v>
          </cell>
        </row>
        <row r="6">
          <cell r="A6" t="str">
            <v>ANDRATX</v>
          </cell>
          <cell r="B6">
            <v>28962.89</v>
          </cell>
          <cell r="C6">
            <v>16171.239999999998</v>
          </cell>
        </row>
        <row r="7">
          <cell r="A7" t="str">
            <v>ARTÀ</v>
          </cell>
          <cell r="D7">
            <v>5321.93</v>
          </cell>
          <cell r="E7">
            <v>3725.35</v>
          </cell>
        </row>
        <row r="8">
          <cell r="A8" t="str">
            <v>BÚGER</v>
          </cell>
          <cell r="D8">
            <v>1250</v>
          </cell>
          <cell r="E8">
            <v>875</v>
          </cell>
        </row>
        <row r="9">
          <cell r="A9" t="str">
            <v>CALVIÀ</v>
          </cell>
          <cell r="D9">
            <v>19445.43</v>
          </cell>
          <cell r="E9">
            <v>13610.49</v>
          </cell>
        </row>
        <row r="10">
          <cell r="A10" t="str">
            <v>CAMPOS</v>
          </cell>
          <cell r="B10">
            <v>15356</v>
          </cell>
          <cell r="C10">
            <v>6839</v>
          </cell>
        </row>
        <row r="11">
          <cell r="A11" t="str">
            <v>CIUTADELLA</v>
          </cell>
          <cell r="B11">
            <v>52905.919999999998</v>
          </cell>
          <cell r="C11">
            <v>27011.66</v>
          </cell>
        </row>
        <row r="12">
          <cell r="A12" t="str">
            <v>EIVISSA</v>
          </cell>
          <cell r="B12">
            <v>12740</v>
          </cell>
          <cell r="C12">
            <v>3038</v>
          </cell>
          <cell r="D12">
            <v>56700</v>
          </cell>
          <cell r="E12">
            <v>39690</v>
          </cell>
        </row>
        <row r="13">
          <cell r="A13" t="str">
            <v>FELANITX</v>
          </cell>
          <cell r="F13">
            <v>101640</v>
          </cell>
          <cell r="G13">
            <v>1694</v>
          </cell>
        </row>
        <row r="14">
          <cell r="A14" t="str">
            <v>FERRERIES</v>
          </cell>
          <cell r="B14">
            <v>21394.190000000002</v>
          </cell>
          <cell r="C14">
            <v>11945.32</v>
          </cell>
        </row>
        <row r="15">
          <cell r="A15" t="str">
            <v>INCA</v>
          </cell>
          <cell r="B15">
            <v>11129</v>
          </cell>
          <cell r="C15">
            <v>3590.3</v>
          </cell>
          <cell r="D15">
            <v>23421.199999999997</v>
          </cell>
          <cell r="E15">
            <v>16389.099999999999</v>
          </cell>
        </row>
        <row r="16">
          <cell r="A16" t="str">
            <v>LLOSETA</v>
          </cell>
          <cell r="B16">
            <v>13229.699999999999</v>
          </cell>
          <cell r="C16">
            <v>6400.08</v>
          </cell>
        </row>
        <row r="17">
          <cell r="A17" t="str">
            <v>LLUCMAJOR</v>
          </cell>
          <cell r="B17">
            <v>20172.36</v>
          </cell>
          <cell r="C17">
            <v>10185.210000000003</v>
          </cell>
          <cell r="D17">
            <v>47086.6</v>
          </cell>
          <cell r="E17">
            <v>32995.619999999995</v>
          </cell>
        </row>
        <row r="18">
          <cell r="A18" t="str">
            <v>MARIA DE LA SALUT</v>
          </cell>
          <cell r="D18">
            <v>23608</v>
          </cell>
          <cell r="E18">
            <v>16525.599999999999</v>
          </cell>
          <cell r="F18">
            <v>112980</v>
          </cell>
          <cell r="G18">
            <v>8473.5</v>
          </cell>
        </row>
        <row r="19">
          <cell r="A19" t="str">
            <v>MARRATXÍ</v>
          </cell>
          <cell r="D19">
            <v>19560.04</v>
          </cell>
          <cell r="E19">
            <v>13668</v>
          </cell>
        </row>
        <row r="20">
          <cell r="A20" t="str">
            <v>MONTUÏRI</v>
          </cell>
          <cell r="D20">
            <v>1500</v>
          </cell>
          <cell r="E20">
            <v>1050</v>
          </cell>
        </row>
        <row r="21">
          <cell r="A21" t="str">
            <v>MURO</v>
          </cell>
          <cell r="B21">
            <v>9000</v>
          </cell>
          <cell r="C21">
            <v>2100</v>
          </cell>
        </row>
        <row r="22">
          <cell r="A22" t="str">
            <v>PALMA</v>
          </cell>
          <cell r="B22">
            <v>428425.9499999999</v>
          </cell>
          <cell r="C22">
            <v>208618.45</v>
          </cell>
          <cell r="D22">
            <v>525026.53</v>
          </cell>
          <cell r="E22">
            <v>367417.1399999999</v>
          </cell>
          <cell r="F22">
            <v>252000</v>
          </cell>
          <cell r="G22">
            <v>17377.080000000002</v>
          </cell>
        </row>
        <row r="23">
          <cell r="A23" t="str">
            <v>POLLENÇA</v>
          </cell>
          <cell r="D23">
            <v>4923.05</v>
          </cell>
          <cell r="E23">
            <v>3446.15</v>
          </cell>
        </row>
        <row r="24">
          <cell r="A24" t="str">
            <v>PORRERES</v>
          </cell>
          <cell r="D24">
            <v>3750</v>
          </cell>
          <cell r="E24">
            <v>2625</v>
          </cell>
        </row>
        <row r="25">
          <cell r="A25" t="str">
            <v xml:space="preserve">SA POBLA </v>
          </cell>
          <cell r="B25">
            <v>7436</v>
          </cell>
          <cell r="C25">
            <v>1419.6</v>
          </cell>
        </row>
        <row r="26">
          <cell r="A26" t="str">
            <v>SANT JOAN DE LABRITJA</v>
          </cell>
          <cell r="D26">
            <v>2942</v>
          </cell>
          <cell r="E26">
            <v>2059.4</v>
          </cell>
        </row>
        <row r="27">
          <cell r="A27" t="str">
            <v>SANT JOSEP DE SA TALAIA</v>
          </cell>
          <cell r="B27">
            <v>35939.4</v>
          </cell>
          <cell r="C27">
            <v>19145.86</v>
          </cell>
        </row>
        <row r="28">
          <cell r="A28" t="str">
            <v>SANT LLORENÇ DES CARDASSAR</v>
          </cell>
          <cell r="D28">
            <v>16540.989999999998</v>
          </cell>
          <cell r="E28">
            <v>11578.69</v>
          </cell>
        </row>
        <row r="29">
          <cell r="A29" t="str">
            <v>SANTA MARGALIDA</v>
          </cell>
          <cell r="D29">
            <v>33326.160000000003</v>
          </cell>
          <cell r="E29">
            <v>23328.3</v>
          </cell>
        </row>
        <row r="30">
          <cell r="A30" t="str">
            <v>SANTA MARIA</v>
          </cell>
          <cell r="D30">
            <v>27192.600000000002</v>
          </cell>
          <cell r="E30">
            <v>19034.82</v>
          </cell>
        </row>
        <row r="31">
          <cell r="A31" t="str">
            <v>SÓLLER</v>
          </cell>
          <cell r="B31">
            <v>25671.75</v>
          </cell>
          <cell r="C31">
            <v>13675.619999999999</v>
          </cell>
        </row>
        <row r="32">
          <cell r="A32" t="str">
            <v>SON SERVERA</v>
          </cell>
          <cell r="D32">
            <v>2590</v>
          </cell>
          <cell r="E32">
            <v>1813</v>
          </cell>
        </row>
        <row r="33">
          <cell r="A33" t="str">
            <v>VILAFRANCA DE BONANY</v>
          </cell>
          <cell r="D33">
            <v>1500</v>
          </cell>
          <cell r="E33">
            <v>1050</v>
          </cell>
          <cell r="F33">
            <v>96600</v>
          </cell>
          <cell r="G33">
            <v>7245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A35AE-5F83-4A51-8978-825BCF70BE7E}">
  <dimension ref="A1"/>
  <sheetViews>
    <sheetView showGridLines="0" tabSelected="1" workbookViewId="0">
      <selection activeCell="A85" sqref="A85"/>
    </sheetView>
  </sheetViews>
  <sheetFormatPr baseColWidth="10" defaultRowHeight="14.25"/>
  <cols>
    <col min="1" max="1" width="36.85546875" style="9" customWidth="1"/>
    <col min="2" max="2" width="12.5703125" style="9" customWidth="1"/>
    <col min="3" max="16384" width="11.42578125" style="9"/>
  </cols>
  <sheetData/>
  <pageMargins left="0.70000000000000007" right="0.70000000000000007" top="0.75" bottom="0.75" header="0.30000000000000004" footer="0.30000000000000004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79AEA-67D8-47DC-BE95-A6095A3E8570}">
  <dimension ref="B2:F38"/>
  <sheetViews>
    <sheetView workbookViewId="0">
      <selection activeCell="J7" sqref="J7"/>
    </sheetView>
  </sheetViews>
  <sheetFormatPr baseColWidth="10" defaultRowHeight="15"/>
  <cols>
    <col min="2" max="2" width="36.140625" bestFit="1" customWidth="1"/>
    <col min="3" max="3" width="17.140625" bestFit="1" customWidth="1"/>
    <col min="4" max="4" width="20.140625" bestFit="1" customWidth="1"/>
    <col min="5" max="5" width="36.28515625" bestFit="1" customWidth="1"/>
    <col min="6" max="6" width="6.7109375" bestFit="1" customWidth="1"/>
  </cols>
  <sheetData>
    <row r="2" spans="2:6">
      <c r="B2" s="10" t="s">
        <v>53</v>
      </c>
      <c r="C2" s="11"/>
      <c r="D2" s="11"/>
      <c r="E2" s="11"/>
      <c r="F2" s="12"/>
    </row>
    <row r="3" spans="2:6">
      <c r="B3" s="1" t="s">
        <v>0</v>
      </c>
      <c r="C3" s="1" t="s">
        <v>1</v>
      </c>
      <c r="D3" s="1" t="s">
        <v>2</v>
      </c>
      <c r="E3" s="2" t="s">
        <v>3</v>
      </c>
      <c r="F3" s="1" t="s">
        <v>4</v>
      </c>
    </row>
    <row r="4" spans="2:6">
      <c r="B4" s="3" t="s">
        <v>19</v>
      </c>
      <c r="C4" s="15">
        <f>+SUM(C5:C30)</f>
        <v>35</v>
      </c>
      <c r="D4" s="15">
        <f>+SUM(D5:D30)</f>
        <v>59</v>
      </c>
      <c r="E4" s="4">
        <f>+SUM(E5:E30)</f>
        <v>6</v>
      </c>
      <c r="F4" s="4">
        <f>+SUM(F5:F30)</f>
        <v>100</v>
      </c>
    </row>
    <row r="5" spans="2:6">
      <c r="B5" s="5" t="s">
        <v>20</v>
      </c>
      <c r="C5" s="16">
        <f>VLOOKUP(B5,[1]DADES!$A$5:$D$36,2,FALSE)</f>
        <v>1</v>
      </c>
      <c r="D5" s="16">
        <f>VLOOKUP(B5,[1]DADES!$A$5:$D$36,3,FALSE)</f>
        <v>0</v>
      </c>
      <c r="E5" s="16">
        <f>VLOOKUP(B5,[1]DADES!$A$5:$D$36,4,FALSE)</f>
        <v>0</v>
      </c>
      <c r="F5" s="16">
        <f>+SUM(C5:E5)</f>
        <v>1</v>
      </c>
    </row>
    <row r="6" spans="2:6">
      <c r="B6" s="5" t="s">
        <v>21</v>
      </c>
      <c r="C6" s="16">
        <f>VLOOKUP(B6,[1]DADES!$A$5:$D$36,2,FALSE)</f>
        <v>2</v>
      </c>
      <c r="D6" s="16">
        <f>VLOOKUP(B6,[1]DADES!$A$5:$D$36,3,FALSE)</f>
        <v>2</v>
      </c>
      <c r="E6" s="16">
        <f>VLOOKUP(B6,[1]DADES!$A$5:$D$36,4,FALSE)</f>
        <v>1</v>
      </c>
      <c r="F6" s="16">
        <f t="shared" ref="F6:F37" si="0">+SUM(C6:E6)</f>
        <v>5</v>
      </c>
    </row>
    <row r="7" spans="2:6">
      <c r="B7" s="5" t="s">
        <v>22</v>
      </c>
      <c r="C7" s="16">
        <f>VLOOKUP(B7,[1]DADES!$A$5:$D$36,2,FALSE)</f>
        <v>1</v>
      </c>
      <c r="D7" s="16">
        <f>VLOOKUP(B7,[1]DADES!$A$5:$D$36,3,FALSE)</f>
        <v>0</v>
      </c>
      <c r="E7" s="16">
        <f>VLOOKUP(B7,[1]DADES!$A$5:$D$36,4,FALSE)</f>
        <v>0</v>
      </c>
      <c r="F7" s="16">
        <f t="shared" si="0"/>
        <v>1</v>
      </c>
    </row>
    <row r="8" spans="2:6">
      <c r="B8" s="5" t="s">
        <v>23</v>
      </c>
      <c r="C8" s="16">
        <f>VLOOKUP(B8,[1]DADES!$A$5:$D$36,2,FALSE)</f>
        <v>1</v>
      </c>
      <c r="D8" s="16">
        <f>VLOOKUP(B8,[1]DADES!$A$5:$D$36,3,FALSE)</f>
        <v>0</v>
      </c>
      <c r="E8" s="16">
        <f>VLOOKUP(B8,[1]DADES!$A$5:$D$36,4,FALSE)</f>
        <v>0</v>
      </c>
      <c r="F8" s="16">
        <f t="shared" si="0"/>
        <v>1</v>
      </c>
    </row>
    <row r="9" spans="2:6">
      <c r="B9" s="5" t="s">
        <v>24</v>
      </c>
      <c r="C9" s="16">
        <f>VLOOKUP(B9,[1]DADES!$A$5:$D$36,2,FALSE)</f>
        <v>0</v>
      </c>
      <c r="D9" s="16">
        <f>VLOOKUP(B9,[1]DADES!$A$5:$D$36,3,FALSE)</f>
        <v>2</v>
      </c>
      <c r="E9" s="16">
        <f>VLOOKUP(B9,[1]DADES!$A$5:$D$36,4,FALSE)</f>
        <v>0</v>
      </c>
      <c r="F9" s="16">
        <f t="shared" si="0"/>
        <v>2</v>
      </c>
    </row>
    <row r="10" spans="2:6">
      <c r="B10" s="5" t="s">
        <v>25</v>
      </c>
      <c r="C10" s="16">
        <f>VLOOKUP(B10,[1]DADES!$A$5:$D$36,2,FALSE)</f>
        <v>0</v>
      </c>
      <c r="D10" s="16">
        <f>VLOOKUP(B10,[1]DADES!$A$5:$D$36,3,FALSE)</f>
        <v>1</v>
      </c>
      <c r="E10" s="16">
        <f>VLOOKUP(B10,[1]DADES!$A$5:$D$36,4,FALSE)</f>
        <v>0</v>
      </c>
      <c r="F10" s="16">
        <f t="shared" si="0"/>
        <v>1</v>
      </c>
    </row>
    <row r="11" spans="2:6">
      <c r="B11" s="5" t="s">
        <v>26</v>
      </c>
      <c r="C11" s="16">
        <f>VLOOKUP(B11,[1]DADES!$A$5:$D$36,2,FALSE)</f>
        <v>0</v>
      </c>
      <c r="D11" s="16">
        <f>VLOOKUP(B11,[1]DADES!$A$5:$D$36,3,FALSE)</f>
        <v>1</v>
      </c>
      <c r="E11" s="16">
        <f>VLOOKUP(B11,[1]DADES!$A$5:$D$36,4,FALSE)</f>
        <v>0</v>
      </c>
      <c r="F11" s="16">
        <f t="shared" si="0"/>
        <v>1</v>
      </c>
    </row>
    <row r="12" spans="2:6">
      <c r="B12" s="5" t="s">
        <v>27</v>
      </c>
      <c r="C12" s="16">
        <f>VLOOKUP(B12,[1]DADES!$A$5:$D$36,2,FALSE)</f>
        <v>1</v>
      </c>
      <c r="D12" s="16">
        <f>VLOOKUP(B12,[1]DADES!$A$5:$D$36,3,FALSE)</f>
        <v>0</v>
      </c>
      <c r="E12" s="16">
        <f>VLOOKUP(B12,[1]DADES!$A$5:$D$36,4,FALSE)</f>
        <v>0</v>
      </c>
      <c r="F12" s="16">
        <f t="shared" si="0"/>
        <v>1</v>
      </c>
    </row>
    <row r="13" spans="2:6">
      <c r="B13" s="5" t="s">
        <v>28</v>
      </c>
      <c r="C13" s="16">
        <f>VLOOKUP(B13,[1]DADES!$A$5:$D$36,2,FALSE)</f>
        <v>0</v>
      </c>
      <c r="D13" s="16">
        <f>VLOOKUP(B13,[1]DADES!$A$5:$D$36,3,FALSE)</f>
        <v>0</v>
      </c>
      <c r="E13" s="16">
        <f>VLOOKUP(B13,[1]DADES!$A$5:$D$36,4,FALSE)</f>
        <v>1</v>
      </c>
      <c r="F13" s="16">
        <f t="shared" si="0"/>
        <v>1</v>
      </c>
    </row>
    <row r="14" spans="2:6">
      <c r="B14" s="5" t="s">
        <v>29</v>
      </c>
      <c r="C14" s="16">
        <f>VLOOKUP(B14,[1]DADES!$A$5:$D$36,2,FALSE)</f>
        <v>1</v>
      </c>
      <c r="D14" s="16">
        <f>VLOOKUP(B14,[1]DADES!$A$5:$D$36,3,FALSE)</f>
        <v>2</v>
      </c>
      <c r="E14" s="16">
        <f>VLOOKUP(B14,[1]DADES!$A$5:$D$36,4,FALSE)</f>
        <v>0</v>
      </c>
      <c r="F14" s="16">
        <f t="shared" si="0"/>
        <v>3</v>
      </c>
    </row>
    <row r="15" spans="2:6">
      <c r="B15" s="5" t="s">
        <v>30</v>
      </c>
      <c r="C15" s="16">
        <f>VLOOKUP(B15,[1]DADES!$A$5:$D$36,2,FALSE)</f>
        <v>1</v>
      </c>
      <c r="D15" s="16">
        <f>VLOOKUP(B15,[1]DADES!$A$5:$D$36,3,FALSE)</f>
        <v>0</v>
      </c>
      <c r="E15" s="16">
        <f>VLOOKUP(B15,[1]DADES!$A$5:$D$36,4,FALSE)</f>
        <v>0</v>
      </c>
      <c r="F15" s="16">
        <f t="shared" si="0"/>
        <v>1</v>
      </c>
    </row>
    <row r="16" spans="2:6">
      <c r="B16" s="5" t="s">
        <v>31</v>
      </c>
      <c r="C16" s="16">
        <f>VLOOKUP(B16,[1]DADES!$A$5:$D$36,2,FALSE)</f>
        <v>1</v>
      </c>
      <c r="D16" s="16">
        <f>VLOOKUP(B16,[1]DADES!$A$5:$D$36,3,FALSE)</f>
        <v>3</v>
      </c>
      <c r="E16" s="16">
        <f>VLOOKUP(B16,[1]DADES!$A$5:$D$36,4,FALSE)</f>
        <v>0</v>
      </c>
      <c r="F16" s="16">
        <f t="shared" si="0"/>
        <v>4</v>
      </c>
    </row>
    <row r="17" spans="2:6">
      <c r="B17" s="5" t="s">
        <v>32</v>
      </c>
      <c r="C17" s="16">
        <f>VLOOKUP(B17,[1]DADES!$A$5:$D$36,2,FALSE)</f>
        <v>0</v>
      </c>
      <c r="D17" s="16">
        <f>VLOOKUP(B17,[1]DADES!$A$5:$D$36,3,FALSE)</f>
        <v>1</v>
      </c>
      <c r="E17" s="16">
        <f>VLOOKUP(B17,[1]DADES!$A$5:$D$36,4,FALSE)</f>
        <v>1</v>
      </c>
      <c r="F17" s="16">
        <f t="shared" si="0"/>
        <v>2</v>
      </c>
    </row>
    <row r="18" spans="2:6">
      <c r="B18" s="5" t="s">
        <v>33</v>
      </c>
      <c r="C18" s="16">
        <f>VLOOKUP(B18,[1]DADES!$A$5:$D$36,2,FALSE)</f>
        <v>0</v>
      </c>
      <c r="D18" s="16">
        <f>VLOOKUP(B18,[1]DADES!$A$5:$D$36,3,FALSE)</f>
        <v>1</v>
      </c>
      <c r="E18" s="16">
        <f>VLOOKUP(B18,[1]DADES!$A$5:$D$36,4,FALSE)</f>
        <v>0</v>
      </c>
      <c r="F18" s="16">
        <f t="shared" si="0"/>
        <v>1</v>
      </c>
    </row>
    <row r="19" spans="2:6">
      <c r="B19" s="5" t="s">
        <v>34</v>
      </c>
      <c r="C19" s="16">
        <f>VLOOKUP(B19,[1]DADES!$A$5:$D$36,2,FALSE)</f>
        <v>0</v>
      </c>
      <c r="D19" s="16">
        <f>VLOOKUP(B19,[1]DADES!$A$5:$D$36,3,FALSE)</f>
        <v>1</v>
      </c>
      <c r="E19" s="16">
        <f>VLOOKUP(B19,[1]DADES!$A$5:$D$36,4,FALSE)</f>
        <v>0</v>
      </c>
      <c r="F19" s="16">
        <f t="shared" si="0"/>
        <v>1</v>
      </c>
    </row>
    <row r="20" spans="2:6">
      <c r="B20" s="5" t="s">
        <v>35</v>
      </c>
      <c r="C20" s="16">
        <f>VLOOKUP(B20,[1]DADES!$A$5:$D$36,2,FALSE)</f>
        <v>1</v>
      </c>
      <c r="D20" s="16">
        <f>VLOOKUP(B20,[1]DADES!$A$5:$D$36,3,FALSE)</f>
        <v>0</v>
      </c>
      <c r="E20" s="16">
        <f>VLOOKUP(B20,[1]DADES!$A$5:$D$36,4,FALSE)</f>
        <v>0</v>
      </c>
      <c r="F20" s="16">
        <f t="shared" si="0"/>
        <v>1</v>
      </c>
    </row>
    <row r="21" spans="2:6">
      <c r="B21" s="5" t="s">
        <v>36</v>
      </c>
      <c r="C21" s="16">
        <f>VLOOKUP(B21,[1]DADES!$A$5:$D$36,2,FALSE)</f>
        <v>23</v>
      </c>
      <c r="D21" s="16">
        <f>VLOOKUP(B21,[1]DADES!$A$5:$D$36,3,FALSE)</f>
        <v>37</v>
      </c>
      <c r="E21" s="16">
        <f>VLOOKUP(B21,[1]DADES!$A$5:$D$36,4,FALSE)</f>
        <v>2</v>
      </c>
      <c r="F21" s="16">
        <f t="shared" si="0"/>
        <v>62</v>
      </c>
    </row>
    <row r="22" spans="2:6">
      <c r="B22" s="5" t="s">
        <v>37</v>
      </c>
      <c r="C22" s="16">
        <f>VLOOKUP(B22,[1]DADES!$A$5:$D$36,2,FALSE)</f>
        <v>0</v>
      </c>
      <c r="D22" s="16">
        <f>VLOOKUP(B22,[1]DADES!$A$5:$D$36,3,FALSE)</f>
        <v>1</v>
      </c>
      <c r="E22" s="16">
        <f>VLOOKUP(B22,[1]DADES!$A$5:$D$36,4,FALSE)</f>
        <v>0</v>
      </c>
      <c r="F22" s="16">
        <f t="shared" si="0"/>
        <v>1</v>
      </c>
    </row>
    <row r="23" spans="2:6">
      <c r="B23" s="5" t="s">
        <v>38</v>
      </c>
      <c r="C23" s="16">
        <f>VLOOKUP(B23,[1]DADES!$A$5:$D$36,2,FALSE)</f>
        <v>0</v>
      </c>
      <c r="D23" s="16">
        <f>VLOOKUP(B23,[1]DADES!$A$5:$D$36,3,FALSE)</f>
        <v>1</v>
      </c>
      <c r="E23" s="16">
        <f>VLOOKUP(B23,[1]DADES!$A$5:$D$36,4,FALSE)</f>
        <v>0</v>
      </c>
      <c r="F23" s="16">
        <f t="shared" si="0"/>
        <v>1</v>
      </c>
    </row>
    <row r="24" spans="2:6">
      <c r="B24" s="5" t="s">
        <v>39</v>
      </c>
      <c r="C24" s="16">
        <f>VLOOKUP(B24,[1]DADES!$A$5:$D$36,2,FALSE)</f>
        <v>1</v>
      </c>
      <c r="D24" s="16">
        <f>VLOOKUP(B24,[1]DADES!$A$5:$D$36,3,FALSE)</f>
        <v>0</v>
      </c>
      <c r="E24" s="16">
        <f>VLOOKUP(B24,[1]DADES!$A$5:$D$36,4,FALSE)</f>
        <v>0</v>
      </c>
      <c r="F24" s="16">
        <f t="shared" si="0"/>
        <v>1</v>
      </c>
    </row>
    <row r="25" spans="2:6">
      <c r="B25" s="5" t="s">
        <v>40</v>
      </c>
      <c r="C25" s="16">
        <f>VLOOKUP(B25,[1]DADES!$A$5:$D$36,2,FALSE)</f>
        <v>0</v>
      </c>
      <c r="D25" s="16">
        <f>VLOOKUP(B25,[1]DADES!$A$5:$D$36,3,FALSE)</f>
        <v>1</v>
      </c>
      <c r="E25" s="16">
        <f>VLOOKUP(B25,[1]DADES!$A$5:$D$36,4,FALSE)</f>
        <v>0</v>
      </c>
      <c r="F25" s="16">
        <f t="shared" si="0"/>
        <v>1</v>
      </c>
    </row>
    <row r="26" spans="2:6">
      <c r="B26" s="5" t="s">
        <v>41</v>
      </c>
      <c r="C26" s="16">
        <f>VLOOKUP(B26,[1]DADES!$A$5:$D$36,2,FALSE)</f>
        <v>0</v>
      </c>
      <c r="D26" s="16">
        <f>VLOOKUP(B26,[1]DADES!$A$5:$D$36,3,FALSE)</f>
        <v>2</v>
      </c>
      <c r="E26" s="16">
        <f>VLOOKUP(B26,[1]DADES!$A$5:$D$36,4,FALSE)</f>
        <v>0</v>
      </c>
      <c r="F26" s="16">
        <f t="shared" si="0"/>
        <v>2</v>
      </c>
    </row>
    <row r="27" spans="2:6">
      <c r="B27" s="5" t="s">
        <v>42</v>
      </c>
      <c r="C27" s="16">
        <f>VLOOKUP(B27,[1]DADES!$A$5:$D$36,2,FALSE)</f>
        <v>0</v>
      </c>
      <c r="D27" s="16">
        <f>VLOOKUP(B27,[1]DADES!$A$5:$D$36,3,FALSE)</f>
        <v>1</v>
      </c>
      <c r="E27" s="16">
        <f>VLOOKUP(B27,[1]DADES!$A$5:$D$36,4,FALSE)</f>
        <v>0</v>
      </c>
      <c r="F27" s="16">
        <f t="shared" si="0"/>
        <v>1</v>
      </c>
    </row>
    <row r="28" spans="2:6">
      <c r="B28" s="5" t="s">
        <v>43</v>
      </c>
      <c r="C28" s="16">
        <f>VLOOKUP(B28,[1]DADES!$A$5:$D$36,2,FALSE)</f>
        <v>1</v>
      </c>
      <c r="D28" s="16">
        <f>VLOOKUP(B28,[1]DADES!$A$5:$D$36,3,FALSE)</f>
        <v>0</v>
      </c>
      <c r="E28" s="16">
        <f>VLOOKUP(B28,[1]DADES!$A$5:$D$36,4,FALSE)</f>
        <v>0</v>
      </c>
      <c r="F28" s="16">
        <f t="shared" si="0"/>
        <v>1</v>
      </c>
    </row>
    <row r="29" spans="2:6">
      <c r="B29" s="5" t="s">
        <v>44</v>
      </c>
      <c r="C29" s="16">
        <f>VLOOKUP(B29,[1]DADES!$A$5:$D$36,2,FALSE)</f>
        <v>0</v>
      </c>
      <c r="D29" s="16">
        <f>VLOOKUP(B29,[1]DADES!$A$5:$D$36,3,FALSE)</f>
        <v>1</v>
      </c>
      <c r="E29" s="16">
        <f>VLOOKUP(B29,[1]DADES!$A$5:$D$36,4,FALSE)</f>
        <v>0</v>
      </c>
      <c r="F29" s="16">
        <f t="shared" si="0"/>
        <v>1</v>
      </c>
    </row>
    <row r="30" spans="2:6">
      <c r="B30" s="5" t="s">
        <v>45</v>
      </c>
      <c r="C30" s="16">
        <f>VLOOKUP(B30,[1]DADES!$A$5:$D$36,2,FALSE)</f>
        <v>0</v>
      </c>
      <c r="D30" s="16">
        <f>VLOOKUP(B30,[1]DADES!$A$5:$D$36,3,FALSE)</f>
        <v>1</v>
      </c>
      <c r="E30" s="16">
        <f>VLOOKUP(B30,[1]DADES!$A$5:$D$36,4,FALSE)</f>
        <v>1</v>
      </c>
      <c r="F30" s="16">
        <f t="shared" si="0"/>
        <v>2</v>
      </c>
    </row>
    <row r="31" spans="2:6">
      <c r="B31" s="4" t="s">
        <v>46</v>
      </c>
      <c r="C31" s="15">
        <f>+SUM(C32:C33)</f>
        <v>4</v>
      </c>
      <c r="D31" s="15">
        <f>+SUM(D32:D33)</f>
        <v>0</v>
      </c>
      <c r="E31" s="15">
        <f>+SUM(E32:E33)</f>
        <v>0</v>
      </c>
      <c r="F31" s="15">
        <f>+SUM(F32:F33)</f>
        <v>4</v>
      </c>
    </row>
    <row r="32" spans="2:6">
      <c r="B32" s="5" t="s">
        <v>47</v>
      </c>
      <c r="C32" s="16">
        <f>VLOOKUP(B32,[1]DADES!$A$5:$D$36,2,FALSE)</f>
        <v>3</v>
      </c>
      <c r="D32" s="16">
        <f>VLOOKUP(B32,[1]DADES!$A$5:$D$36,3,FALSE)</f>
        <v>0</v>
      </c>
      <c r="E32" s="16">
        <f>VLOOKUP(B32,[1]DADES!$A$5:$D$36,4,FALSE)</f>
        <v>0</v>
      </c>
      <c r="F32" s="16">
        <f t="shared" si="0"/>
        <v>3</v>
      </c>
    </row>
    <row r="33" spans="2:6">
      <c r="B33" s="5" t="s">
        <v>48</v>
      </c>
      <c r="C33" s="16">
        <f>VLOOKUP(B33,[1]DADES!$A$5:$D$36,2,FALSE)</f>
        <v>1</v>
      </c>
      <c r="D33" s="16">
        <f>VLOOKUP(B33,[1]DADES!$A$5:$D$36,3,FALSE)</f>
        <v>0</v>
      </c>
      <c r="E33" s="16">
        <f>VLOOKUP(B33,[1]DADES!$A$5:$D$36,4,FALSE)</f>
        <v>0</v>
      </c>
      <c r="F33" s="16">
        <f t="shared" si="0"/>
        <v>1</v>
      </c>
    </row>
    <row r="34" spans="2:6">
      <c r="B34" s="4" t="s">
        <v>49</v>
      </c>
      <c r="C34" s="15">
        <f>+SUM(C35:C37)</f>
        <v>2</v>
      </c>
      <c r="D34" s="15">
        <f>+SUM(D35:D37)</f>
        <v>4</v>
      </c>
      <c r="E34" s="15">
        <f>+SUM(E35:E37)</f>
        <v>0</v>
      </c>
      <c r="F34" s="15">
        <f>+SUM(F35:F37)</f>
        <v>6</v>
      </c>
    </row>
    <row r="35" spans="2:6">
      <c r="B35" s="5" t="s">
        <v>49</v>
      </c>
      <c r="C35" s="16">
        <f>VLOOKUP(B35,[1]DADES!$A$5:$D$36,2,FALSE)</f>
        <v>1</v>
      </c>
      <c r="D35" s="16">
        <f>VLOOKUP(B35,[1]DADES!$A$5:$D$36,3,FALSE)</f>
        <v>3</v>
      </c>
      <c r="E35" s="16">
        <f>VLOOKUP(B35,[1]DADES!$A$5:$D$36,4,FALSE)</f>
        <v>0</v>
      </c>
      <c r="F35" s="16">
        <f t="shared" si="0"/>
        <v>4</v>
      </c>
    </row>
    <row r="36" spans="2:6">
      <c r="B36" s="5" t="s">
        <v>50</v>
      </c>
      <c r="C36" s="16">
        <f>VLOOKUP(B36,[1]DADES!$A$5:$D$36,2,FALSE)</f>
        <v>0</v>
      </c>
      <c r="D36" s="16">
        <f>VLOOKUP(B36,[1]DADES!$A$5:$D$36,3,FALSE)</f>
        <v>1</v>
      </c>
      <c r="E36" s="16">
        <f>VLOOKUP(B36,[1]DADES!$A$5:$D$36,4,FALSE)</f>
        <v>0</v>
      </c>
      <c r="F36" s="16">
        <f t="shared" si="0"/>
        <v>1</v>
      </c>
    </row>
    <row r="37" spans="2:6">
      <c r="B37" s="5" t="s">
        <v>51</v>
      </c>
      <c r="C37" s="16">
        <f>VLOOKUP(B37,[1]DADES!$A$5:$D$36,2,FALSE)</f>
        <v>1</v>
      </c>
      <c r="D37" s="16">
        <f>VLOOKUP(B37,[1]DADES!$A$5:$D$36,3,FALSE)</f>
        <v>0</v>
      </c>
      <c r="E37" s="16">
        <f>VLOOKUP(B37,[1]DADES!$A$5:$D$36,4,FALSE)</f>
        <v>0</v>
      </c>
      <c r="F37" s="16">
        <f t="shared" si="0"/>
        <v>1</v>
      </c>
    </row>
    <row r="38" spans="2:6" ht="15.75">
      <c r="B38" s="6" t="s">
        <v>5</v>
      </c>
      <c r="C38" s="17">
        <f>+C4+C31+C34</f>
        <v>41</v>
      </c>
      <c r="D38" s="17">
        <f>+D4+D31+D34</f>
        <v>63</v>
      </c>
      <c r="E38" s="17">
        <f>+E4+E31+E34</f>
        <v>6</v>
      </c>
      <c r="F38" s="17">
        <f>+F4+F31+F34</f>
        <v>110</v>
      </c>
    </row>
  </sheetData>
  <mergeCells count="1">
    <mergeCell ref="B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EC033-A684-4AF9-ACC8-183457E53CBB}">
  <dimension ref="B2:H39"/>
  <sheetViews>
    <sheetView workbookViewId="0">
      <selection activeCell="B2" sqref="B2:H2"/>
    </sheetView>
  </sheetViews>
  <sheetFormatPr baseColWidth="10" defaultRowHeight="15"/>
  <cols>
    <col min="2" max="2" width="36.140625" bestFit="1" customWidth="1"/>
    <col min="3" max="3" width="27.28515625" bestFit="1" customWidth="1"/>
    <col min="4" max="4" width="18" bestFit="1" customWidth="1"/>
    <col min="5" max="5" width="23.7109375" bestFit="1" customWidth="1"/>
    <col min="6" max="6" width="18" bestFit="1" customWidth="1"/>
    <col min="7" max="7" width="35.85546875" bestFit="1" customWidth="1"/>
    <col min="8" max="8" width="18" bestFit="1" customWidth="1"/>
  </cols>
  <sheetData>
    <row r="2" spans="2:8">
      <c r="B2" s="10" t="s">
        <v>52</v>
      </c>
      <c r="C2" s="11"/>
      <c r="D2" s="11"/>
      <c r="E2" s="11"/>
      <c r="F2" s="11"/>
      <c r="G2" s="11"/>
      <c r="H2" s="12"/>
    </row>
    <row r="3" spans="2:8">
      <c r="B3" s="1"/>
      <c r="C3" s="13" t="s">
        <v>16</v>
      </c>
      <c r="D3" s="14"/>
      <c r="E3" s="13" t="s">
        <v>17</v>
      </c>
      <c r="F3" s="14"/>
      <c r="G3" s="13" t="s">
        <v>18</v>
      </c>
      <c r="H3" s="14"/>
    </row>
    <row r="4" spans="2:8">
      <c r="B4" s="1" t="s">
        <v>6</v>
      </c>
      <c r="C4" s="2" t="s">
        <v>12</v>
      </c>
      <c r="D4" s="2" t="s">
        <v>13</v>
      </c>
      <c r="E4" s="2" t="s">
        <v>14</v>
      </c>
      <c r="F4" s="2" t="s">
        <v>13</v>
      </c>
      <c r="G4" s="2" t="s">
        <v>15</v>
      </c>
      <c r="H4" s="2" t="s">
        <v>13</v>
      </c>
    </row>
    <row r="5" spans="2:8">
      <c r="B5" s="4" t="s">
        <v>19</v>
      </c>
      <c r="C5" s="7">
        <f>+SUM(C6:C31)</f>
        <v>780942.53</v>
      </c>
      <c r="D5" s="7">
        <f t="shared" ref="D5:H5" si="0">+SUM(D6:D31)</f>
        <v>546562.25999999989</v>
      </c>
      <c r="E5" s="7">
        <f t="shared" si="0"/>
        <v>636104.47</v>
      </c>
      <c r="F5" s="7">
        <f t="shared" si="0"/>
        <v>308743.46999999997</v>
      </c>
      <c r="G5" s="7">
        <f t="shared" si="0"/>
        <v>655620</v>
      </c>
      <c r="H5" s="7">
        <f t="shared" si="0"/>
        <v>43259.58</v>
      </c>
    </row>
    <row r="6" spans="2:8">
      <c r="B6" s="5" t="s">
        <v>20</v>
      </c>
      <c r="C6" s="8">
        <f>+VLOOKUP(B6,[1]Hoja3!$A$3:$G$33,4,FALSE)</f>
        <v>0</v>
      </c>
      <c r="D6" s="8">
        <f>+VLOOKUP(B6,[1]Hoja3!$A$3:$G$33,5,FALSE)</f>
        <v>0</v>
      </c>
      <c r="E6" s="8">
        <f>+VLOOKUP(B6,[1]Hoja3!$A$3:$G$33,2,FALSE)</f>
        <v>19951.14</v>
      </c>
      <c r="F6" s="8">
        <f>+VLOOKUP(B6,[1]Hoja3!$A$3:$G$33,3,FALSE)</f>
        <v>10818.2</v>
      </c>
      <c r="G6" s="8">
        <f>+VLOOKUP(B6,[1]Hoja3!$A$3:$G$33,6,FALSE)</f>
        <v>0</v>
      </c>
      <c r="H6" s="8">
        <f>+VLOOKUP(B6,[1]Hoja3!$A$3:$G$33,7,FALSE)</f>
        <v>0</v>
      </c>
    </row>
    <row r="7" spans="2:8">
      <c r="B7" s="5" t="s">
        <v>21</v>
      </c>
      <c r="C7" s="8">
        <f>+VLOOKUP(B7,[1]Hoja3!$A$3:$G$33,4,FALSE)</f>
        <v>24900</v>
      </c>
      <c r="D7" s="8">
        <f>+VLOOKUP(B7,[1]Hoja3!$A$3:$G$33,5,FALSE)</f>
        <v>17430</v>
      </c>
      <c r="E7" s="8">
        <f>+VLOOKUP(B7,[1]Hoja3!$A$3:$G$33,2,FALSE)</f>
        <v>38520.6</v>
      </c>
      <c r="F7" s="8">
        <f>+VLOOKUP(B7,[1]Hoja3!$A$3:$G$33,3,FALSE)</f>
        <v>18614.52</v>
      </c>
      <c r="G7" s="8">
        <f>+VLOOKUP(B7,[1]Hoja3!$A$3:$G$33,6,FALSE)</f>
        <v>92400</v>
      </c>
      <c r="H7" s="8">
        <f>+VLOOKUP(B7,[1]Hoja3!$A$3:$G$33,7,FALSE)</f>
        <v>8470</v>
      </c>
    </row>
    <row r="8" spans="2:8">
      <c r="B8" s="5" t="s">
        <v>22</v>
      </c>
      <c r="C8" s="8">
        <f>+VLOOKUP(B8,[1]Hoja3!$A$3:$G$33,4,FALSE)</f>
        <v>0</v>
      </c>
      <c r="D8" s="8">
        <f>+VLOOKUP(B8,[1]Hoja3!$A$3:$G$33,5,FALSE)</f>
        <v>0</v>
      </c>
      <c r="E8" s="8">
        <f>+VLOOKUP(B8,[1]Hoja3!$A$3:$G$33,2,FALSE)</f>
        <v>18249.080000000002</v>
      </c>
      <c r="F8" s="8">
        <f>+VLOOKUP(B8,[1]Hoja3!$A$3:$G$33,3,FALSE)</f>
        <v>10311.25</v>
      </c>
      <c r="G8" s="8">
        <f>+VLOOKUP(B8,[1]Hoja3!$A$3:$G$33,6,FALSE)</f>
        <v>0</v>
      </c>
      <c r="H8" s="8">
        <f>+VLOOKUP(B8,[1]Hoja3!$A$3:$G$33,7,FALSE)</f>
        <v>0</v>
      </c>
    </row>
    <row r="9" spans="2:8">
      <c r="B9" s="5" t="s">
        <v>23</v>
      </c>
      <c r="C9" s="8">
        <f>+VLOOKUP(B9,[1]Hoja3!$A$3:$G$33,4,FALSE)</f>
        <v>0</v>
      </c>
      <c r="D9" s="8">
        <f>+VLOOKUP(B9,[1]Hoja3!$A$3:$G$33,5,FALSE)</f>
        <v>0</v>
      </c>
      <c r="E9" s="8">
        <f>+VLOOKUP(B9,[1]Hoja3!$A$3:$G$33,2,FALSE)</f>
        <v>28962.89</v>
      </c>
      <c r="F9" s="8">
        <f>+VLOOKUP(B9,[1]Hoja3!$A$3:$G$33,3,FALSE)</f>
        <v>16171.239999999998</v>
      </c>
      <c r="G9" s="8">
        <f>+VLOOKUP(B9,[1]Hoja3!$A$3:$G$33,6,FALSE)</f>
        <v>0</v>
      </c>
      <c r="H9" s="8">
        <f>+VLOOKUP(B9,[1]Hoja3!$A$3:$G$33,7,FALSE)</f>
        <v>0</v>
      </c>
    </row>
    <row r="10" spans="2:8">
      <c r="B10" s="5" t="s">
        <v>24</v>
      </c>
      <c r="C10" s="8">
        <f>+VLOOKUP(B10,[1]Hoja3!$A$3:$G$33,4,FALSE)</f>
        <v>5321.93</v>
      </c>
      <c r="D10" s="8">
        <f>+VLOOKUP(B10,[1]Hoja3!$A$3:$G$33,5,FALSE)</f>
        <v>3725.35</v>
      </c>
      <c r="E10" s="8">
        <f>+VLOOKUP(B10,[1]Hoja3!$A$3:$G$33,2,FALSE)</f>
        <v>0</v>
      </c>
      <c r="F10" s="8">
        <f>+VLOOKUP(B10,[1]Hoja3!$A$3:$G$33,3,FALSE)</f>
        <v>0</v>
      </c>
      <c r="G10" s="8">
        <f>+VLOOKUP(B10,[1]Hoja3!$A$3:$G$33,6,FALSE)</f>
        <v>0</v>
      </c>
      <c r="H10" s="8">
        <f>+VLOOKUP(B10,[1]Hoja3!$A$3:$G$33,7,FALSE)</f>
        <v>0</v>
      </c>
    </row>
    <row r="11" spans="2:8">
      <c r="B11" s="5" t="s">
        <v>25</v>
      </c>
      <c r="C11" s="8">
        <f>+VLOOKUP(B11,[1]Hoja3!$A$3:$G$33,4,FALSE)</f>
        <v>1250</v>
      </c>
      <c r="D11" s="8">
        <f>+VLOOKUP(B11,[1]Hoja3!$A$3:$G$33,5,FALSE)</f>
        <v>875</v>
      </c>
      <c r="E11" s="8">
        <f>+VLOOKUP(B11,[1]Hoja3!$A$3:$G$33,2,FALSE)</f>
        <v>0</v>
      </c>
      <c r="F11" s="8">
        <f>+VLOOKUP(B11,[1]Hoja3!$A$3:$G$33,3,FALSE)</f>
        <v>0</v>
      </c>
      <c r="G11" s="8">
        <f>+VLOOKUP(B11,[1]Hoja3!$A$3:$G$33,6,FALSE)</f>
        <v>0</v>
      </c>
      <c r="H11" s="8">
        <f>+VLOOKUP(B11,[1]Hoja3!$A$3:$G$33,7,FALSE)</f>
        <v>0</v>
      </c>
    </row>
    <row r="12" spans="2:8">
      <c r="B12" s="5" t="s">
        <v>26</v>
      </c>
      <c r="C12" s="8">
        <f>+VLOOKUP(B12,[1]Hoja3!$A$3:$G$33,4,FALSE)</f>
        <v>19445.43</v>
      </c>
      <c r="D12" s="8">
        <f>+VLOOKUP(B12,[1]Hoja3!$A$3:$G$33,5,FALSE)</f>
        <v>13610.49</v>
      </c>
      <c r="E12" s="8">
        <f>+VLOOKUP(B12,[1]Hoja3!$A$3:$G$33,2,FALSE)</f>
        <v>0</v>
      </c>
      <c r="F12" s="8">
        <f>+VLOOKUP(B12,[1]Hoja3!$A$3:$G$33,3,FALSE)</f>
        <v>0</v>
      </c>
      <c r="G12" s="8">
        <f>+VLOOKUP(B12,[1]Hoja3!$A$3:$G$33,6,FALSE)</f>
        <v>0</v>
      </c>
      <c r="H12" s="8">
        <f>+VLOOKUP(B12,[1]Hoja3!$A$3:$G$33,7,FALSE)</f>
        <v>0</v>
      </c>
    </row>
    <row r="13" spans="2:8">
      <c r="B13" s="5" t="s">
        <v>27</v>
      </c>
      <c r="C13" s="8">
        <f>+VLOOKUP(B13,[1]Hoja3!$A$3:$G$33,4,FALSE)</f>
        <v>0</v>
      </c>
      <c r="D13" s="8">
        <f>+VLOOKUP(B13,[1]Hoja3!$A$3:$G$33,5,FALSE)</f>
        <v>0</v>
      </c>
      <c r="E13" s="8">
        <f>+VLOOKUP(B13,[1]Hoja3!$A$3:$G$33,2,FALSE)</f>
        <v>15356</v>
      </c>
      <c r="F13" s="8">
        <f>+VLOOKUP(B13,[1]Hoja3!$A$3:$G$33,3,FALSE)</f>
        <v>6839</v>
      </c>
      <c r="G13" s="8">
        <f>+VLOOKUP(B13,[1]Hoja3!$A$3:$G$33,6,FALSE)</f>
        <v>0</v>
      </c>
      <c r="H13" s="8">
        <f>+VLOOKUP(B13,[1]Hoja3!$A$3:$G$33,7,FALSE)</f>
        <v>0</v>
      </c>
    </row>
    <row r="14" spans="2:8">
      <c r="B14" s="5" t="s">
        <v>28</v>
      </c>
      <c r="C14" s="8">
        <f>+VLOOKUP(B14,[1]Hoja3!$A$3:$G$33,4,FALSE)</f>
        <v>0</v>
      </c>
      <c r="D14" s="8">
        <f>+VLOOKUP(B14,[1]Hoja3!$A$3:$G$33,5,FALSE)</f>
        <v>0</v>
      </c>
      <c r="E14" s="8">
        <f>+VLOOKUP(B14,[1]Hoja3!$A$3:$G$33,2,FALSE)</f>
        <v>0</v>
      </c>
      <c r="F14" s="8">
        <f>+VLOOKUP(B14,[1]Hoja3!$A$3:$G$33,3,FALSE)</f>
        <v>0</v>
      </c>
      <c r="G14" s="8">
        <f>+VLOOKUP(B14,[1]Hoja3!$A$3:$G$33,6,FALSE)</f>
        <v>101640</v>
      </c>
      <c r="H14" s="8">
        <f>+VLOOKUP(B14,[1]Hoja3!$A$3:$G$33,7,FALSE)</f>
        <v>1694</v>
      </c>
    </row>
    <row r="15" spans="2:8">
      <c r="B15" s="5" t="s">
        <v>29</v>
      </c>
      <c r="C15" s="8">
        <f>+VLOOKUP(B15,[1]Hoja3!$A$3:$G$33,4,FALSE)</f>
        <v>23421.199999999997</v>
      </c>
      <c r="D15" s="8">
        <f>+VLOOKUP(B15,[1]Hoja3!$A$3:$G$33,5,FALSE)</f>
        <v>16389.099999999999</v>
      </c>
      <c r="E15" s="8">
        <f>+VLOOKUP(B15,[1]Hoja3!$A$3:$G$33,2,FALSE)</f>
        <v>11129</v>
      </c>
      <c r="F15" s="8">
        <f>+VLOOKUP(B15,[1]Hoja3!$A$3:$G$33,3,FALSE)</f>
        <v>3590.3</v>
      </c>
      <c r="G15" s="8">
        <f>+VLOOKUP(B15,[1]Hoja3!$A$3:$G$33,6,FALSE)</f>
        <v>0</v>
      </c>
      <c r="H15" s="8">
        <f>+VLOOKUP(B15,[1]Hoja3!$A$3:$G$33,7,FALSE)</f>
        <v>0</v>
      </c>
    </row>
    <row r="16" spans="2:8">
      <c r="B16" s="5" t="s">
        <v>30</v>
      </c>
      <c r="C16" s="8">
        <f>+VLOOKUP(B16,[1]Hoja3!$A$3:$G$33,4,FALSE)</f>
        <v>0</v>
      </c>
      <c r="D16" s="8">
        <f>+VLOOKUP(B16,[1]Hoja3!$A$3:$G$33,5,FALSE)</f>
        <v>0</v>
      </c>
      <c r="E16" s="8">
        <f>+VLOOKUP(B16,[1]Hoja3!$A$3:$G$33,2,FALSE)</f>
        <v>13229.699999999999</v>
      </c>
      <c r="F16" s="8">
        <f>+VLOOKUP(B16,[1]Hoja3!$A$3:$G$33,3,FALSE)</f>
        <v>6400.08</v>
      </c>
      <c r="G16" s="8">
        <f>+VLOOKUP(B16,[1]Hoja3!$A$3:$G$33,6,FALSE)</f>
        <v>0</v>
      </c>
      <c r="H16" s="8">
        <f>+VLOOKUP(B16,[1]Hoja3!$A$3:$G$33,7,FALSE)</f>
        <v>0</v>
      </c>
    </row>
    <row r="17" spans="2:8">
      <c r="B17" s="5" t="s">
        <v>31</v>
      </c>
      <c r="C17" s="8">
        <f>+VLOOKUP(B17,[1]Hoja3!$A$3:$G$33,4,FALSE)</f>
        <v>47086.6</v>
      </c>
      <c r="D17" s="8">
        <f>+VLOOKUP(B17,[1]Hoja3!$A$3:$G$33,5,FALSE)</f>
        <v>32995.619999999995</v>
      </c>
      <c r="E17" s="8">
        <f>+VLOOKUP(B17,[1]Hoja3!$A$3:$G$33,2,FALSE)</f>
        <v>20172.36</v>
      </c>
      <c r="F17" s="8">
        <f>+VLOOKUP(B17,[1]Hoja3!$A$3:$G$33,3,FALSE)</f>
        <v>10185.210000000003</v>
      </c>
      <c r="G17" s="8">
        <f>+VLOOKUP(B17,[1]Hoja3!$A$3:$G$33,6,FALSE)</f>
        <v>0</v>
      </c>
      <c r="H17" s="8">
        <f>+VLOOKUP(B17,[1]Hoja3!$A$3:$G$33,7,FALSE)</f>
        <v>0</v>
      </c>
    </row>
    <row r="18" spans="2:8">
      <c r="B18" s="5" t="s">
        <v>32</v>
      </c>
      <c r="C18" s="8">
        <f>+VLOOKUP(B18,[1]Hoja3!$A$3:$G$33,4,FALSE)</f>
        <v>23608</v>
      </c>
      <c r="D18" s="8">
        <f>+VLOOKUP(B18,[1]Hoja3!$A$3:$G$33,5,FALSE)</f>
        <v>16525.599999999999</v>
      </c>
      <c r="E18" s="8">
        <f>+VLOOKUP(B18,[1]Hoja3!$A$3:$G$33,2,FALSE)</f>
        <v>0</v>
      </c>
      <c r="F18" s="8">
        <f>+VLOOKUP(B18,[1]Hoja3!$A$3:$G$33,3,FALSE)</f>
        <v>0</v>
      </c>
      <c r="G18" s="8">
        <f>+VLOOKUP(B18,[1]Hoja3!$A$3:$G$33,6,FALSE)</f>
        <v>112980</v>
      </c>
      <c r="H18" s="8">
        <f>+VLOOKUP(B18,[1]Hoja3!$A$3:$G$33,7,FALSE)</f>
        <v>8473.5</v>
      </c>
    </row>
    <row r="19" spans="2:8">
      <c r="B19" s="5" t="s">
        <v>33</v>
      </c>
      <c r="C19" s="8">
        <f>+VLOOKUP(B19,[1]Hoja3!$A$3:$G$33,4,FALSE)</f>
        <v>19560.04</v>
      </c>
      <c r="D19" s="8">
        <f>+VLOOKUP(B19,[1]Hoja3!$A$3:$G$33,5,FALSE)</f>
        <v>13668</v>
      </c>
      <c r="E19" s="8">
        <f>+VLOOKUP(B19,[1]Hoja3!$A$3:$G$33,2,FALSE)</f>
        <v>0</v>
      </c>
      <c r="F19" s="8">
        <f>+VLOOKUP(B19,[1]Hoja3!$A$3:$G$33,3,FALSE)</f>
        <v>0</v>
      </c>
      <c r="G19" s="8">
        <f>+VLOOKUP(B19,[1]Hoja3!$A$3:$G$33,6,FALSE)</f>
        <v>0</v>
      </c>
      <c r="H19" s="8">
        <f>+VLOOKUP(B19,[1]Hoja3!$A$3:$G$33,7,FALSE)</f>
        <v>0</v>
      </c>
    </row>
    <row r="20" spans="2:8">
      <c r="B20" s="5" t="s">
        <v>34</v>
      </c>
      <c r="C20" s="8">
        <f>+VLOOKUP(B20,[1]Hoja3!$A$3:$G$33,4,FALSE)</f>
        <v>1500</v>
      </c>
      <c r="D20" s="8">
        <f>+VLOOKUP(B20,[1]Hoja3!$A$3:$G$33,5,FALSE)</f>
        <v>1050</v>
      </c>
      <c r="E20" s="8">
        <f>+VLOOKUP(B20,[1]Hoja3!$A$3:$G$33,2,FALSE)</f>
        <v>0</v>
      </c>
      <c r="F20" s="8">
        <f>+VLOOKUP(B20,[1]Hoja3!$A$3:$G$33,3,FALSE)</f>
        <v>0</v>
      </c>
      <c r="G20" s="8">
        <f>+VLOOKUP(B20,[1]Hoja3!$A$3:$G$33,6,FALSE)</f>
        <v>0</v>
      </c>
      <c r="H20" s="8">
        <f>+VLOOKUP(B20,[1]Hoja3!$A$3:$G$33,7,FALSE)</f>
        <v>0</v>
      </c>
    </row>
    <row r="21" spans="2:8">
      <c r="B21" s="5" t="s">
        <v>35</v>
      </c>
      <c r="C21" s="8">
        <f>+VLOOKUP(B21,[1]Hoja3!$A$3:$G$33,4,FALSE)</f>
        <v>0</v>
      </c>
      <c r="D21" s="8">
        <f>+VLOOKUP(B21,[1]Hoja3!$A$3:$G$33,5,FALSE)</f>
        <v>0</v>
      </c>
      <c r="E21" s="8">
        <f>+VLOOKUP(B21,[1]Hoja3!$A$3:$G$33,2,FALSE)</f>
        <v>9000</v>
      </c>
      <c r="F21" s="8">
        <f>+VLOOKUP(B21,[1]Hoja3!$A$3:$G$33,3,FALSE)</f>
        <v>2100</v>
      </c>
      <c r="G21" s="8">
        <f>+VLOOKUP(B21,[1]Hoja3!$A$3:$G$33,6,FALSE)</f>
        <v>0</v>
      </c>
      <c r="H21" s="8">
        <f>+VLOOKUP(B21,[1]Hoja3!$A$3:$G$33,7,FALSE)</f>
        <v>0</v>
      </c>
    </row>
    <row r="22" spans="2:8">
      <c r="B22" s="5" t="s">
        <v>36</v>
      </c>
      <c r="C22" s="8">
        <f>+VLOOKUP(B22,[1]Hoja3!$A$3:$G$33,4,FALSE)</f>
        <v>525026.53</v>
      </c>
      <c r="D22" s="8">
        <f>+VLOOKUP(B22,[1]Hoja3!$A$3:$G$33,5,FALSE)</f>
        <v>367417.1399999999</v>
      </c>
      <c r="E22" s="8">
        <f>+VLOOKUP(B22,[1]Hoja3!$A$3:$G$33,2,FALSE)</f>
        <v>428425.9499999999</v>
      </c>
      <c r="F22" s="8">
        <f>+VLOOKUP(B22,[1]Hoja3!$A$3:$G$33,3,FALSE)</f>
        <v>208618.45</v>
      </c>
      <c r="G22" s="8">
        <f>+VLOOKUP(B22,[1]Hoja3!$A$3:$G$33,6,FALSE)</f>
        <v>252000</v>
      </c>
      <c r="H22" s="8">
        <f>+VLOOKUP(B22,[1]Hoja3!$A$3:$G$33,7,FALSE)</f>
        <v>17377.080000000002</v>
      </c>
    </row>
    <row r="23" spans="2:8">
      <c r="B23" s="5" t="s">
        <v>37</v>
      </c>
      <c r="C23" s="8">
        <f>+VLOOKUP(B23,[1]Hoja3!$A$3:$G$33,4,FALSE)</f>
        <v>4923.05</v>
      </c>
      <c r="D23" s="8">
        <f>+VLOOKUP(B23,[1]Hoja3!$A$3:$G$33,5,FALSE)</f>
        <v>3446.15</v>
      </c>
      <c r="E23" s="8">
        <f>+VLOOKUP(B23,[1]Hoja3!$A$3:$G$33,2,FALSE)</f>
        <v>0</v>
      </c>
      <c r="F23" s="8">
        <f>+VLOOKUP(B23,[1]Hoja3!$A$3:$G$33,3,FALSE)</f>
        <v>0</v>
      </c>
      <c r="G23" s="8">
        <f>+VLOOKUP(B23,[1]Hoja3!$A$3:$G$33,6,FALSE)</f>
        <v>0</v>
      </c>
      <c r="H23" s="8">
        <f>+VLOOKUP(B23,[1]Hoja3!$A$3:$G$33,7,FALSE)</f>
        <v>0</v>
      </c>
    </row>
    <row r="24" spans="2:8">
      <c r="B24" s="5" t="s">
        <v>38</v>
      </c>
      <c r="C24" s="8">
        <f>+VLOOKUP(B24,[1]Hoja3!$A$3:$G$33,4,FALSE)</f>
        <v>3750</v>
      </c>
      <c r="D24" s="8">
        <f>+VLOOKUP(B24,[1]Hoja3!$A$3:$G$33,5,FALSE)</f>
        <v>2625</v>
      </c>
      <c r="E24" s="8">
        <f>+VLOOKUP(B24,[1]Hoja3!$A$3:$G$33,2,FALSE)</f>
        <v>0</v>
      </c>
      <c r="F24" s="8">
        <f>+VLOOKUP(B24,[1]Hoja3!$A$3:$G$33,3,FALSE)</f>
        <v>0</v>
      </c>
      <c r="G24" s="8">
        <f>+VLOOKUP(B24,[1]Hoja3!$A$3:$G$33,6,FALSE)</f>
        <v>0</v>
      </c>
      <c r="H24" s="8">
        <f>+VLOOKUP(B24,[1]Hoja3!$A$3:$G$33,7,FALSE)</f>
        <v>0</v>
      </c>
    </row>
    <row r="25" spans="2:8">
      <c r="B25" s="5" t="s">
        <v>39</v>
      </c>
      <c r="C25" s="8">
        <f>+VLOOKUP(B25,[1]Hoja3!$A$3:$G$33,4,FALSE)</f>
        <v>0</v>
      </c>
      <c r="D25" s="8">
        <f>+VLOOKUP(B25,[1]Hoja3!$A$3:$G$33,5,FALSE)</f>
        <v>0</v>
      </c>
      <c r="E25" s="8">
        <f>+VLOOKUP(B25,[1]Hoja3!$A$3:$G$33,2,FALSE)</f>
        <v>7436</v>
      </c>
      <c r="F25" s="8">
        <f>+VLOOKUP(B25,[1]Hoja3!$A$3:$G$33,3,FALSE)</f>
        <v>1419.6</v>
      </c>
      <c r="G25" s="8">
        <f>+VLOOKUP(B25,[1]Hoja3!$A$3:$G$33,6,FALSE)</f>
        <v>0</v>
      </c>
      <c r="H25" s="8">
        <f>+VLOOKUP(B25,[1]Hoja3!$A$3:$G$33,7,FALSE)</f>
        <v>0</v>
      </c>
    </row>
    <row r="26" spans="2:8">
      <c r="B26" s="5" t="s">
        <v>40</v>
      </c>
      <c r="C26" s="8">
        <f>+VLOOKUP(B26,[1]Hoja3!$A$3:$G$33,4,FALSE)</f>
        <v>16540.989999999998</v>
      </c>
      <c r="D26" s="8">
        <f>+VLOOKUP(B26,[1]Hoja3!$A$3:$G$33,5,FALSE)</f>
        <v>11578.69</v>
      </c>
      <c r="E26" s="8">
        <f>+VLOOKUP(B26,[1]Hoja3!$A$3:$G$33,2,FALSE)</f>
        <v>0</v>
      </c>
      <c r="F26" s="8">
        <f>+VLOOKUP(B26,[1]Hoja3!$A$3:$G$33,3,FALSE)</f>
        <v>0</v>
      </c>
      <c r="G26" s="8">
        <f>+VLOOKUP(B26,[1]Hoja3!$A$3:$G$33,6,FALSE)</f>
        <v>0</v>
      </c>
      <c r="H26" s="8">
        <f>+VLOOKUP(B26,[1]Hoja3!$A$3:$G$33,7,FALSE)</f>
        <v>0</v>
      </c>
    </row>
    <row r="27" spans="2:8">
      <c r="B27" s="5" t="s">
        <v>41</v>
      </c>
      <c r="C27" s="8">
        <f>+VLOOKUP(B27,[1]Hoja3!$A$3:$G$33,4,FALSE)</f>
        <v>33326.160000000003</v>
      </c>
      <c r="D27" s="8">
        <f>+VLOOKUP(B27,[1]Hoja3!$A$3:$G$33,5,FALSE)</f>
        <v>23328.3</v>
      </c>
      <c r="E27" s="8">
        <f>+VLOOKUP(B27,[1]Hoja3!$A$3:$G$33,2,FALSE)</f>
        <v>0</v>
      </c>
      <c r="F27" s="8">
        <f>+VLOOKUP(B27,[1]Hoja3!$A$3:$G$33,3,FALSE)</f>
        <v>0</v>
      </c>
      <c r="G27" s="8">
        <f>+VLOOKUP(B27,[1]Hoja3!$A$3:$G$33,6,FALSE)</f>
        <v>0</v>
      </c>
      <c r="H27" s="8">
        <f>+VLOOKUP(B27,[1]Hoja3!$A$3:$G$33,7,FALSE)</f>
        <v>0</v>
      </c>
    </row>
    <row r="28" spans="2:8">
      <c r="B28" s="5" t="s">
        <v>42</v>
      </c>
      <c r="C28" s="8">
        <f>+VLOOKUP(B28,[1]Hoja3!$A$3:$G$33,4,FALSE)</f>
        <v>27192.600000000002</v>
      </c>
      <c r="D28" s="8">
        <f>+VLOOKUP(B28,[1]Hoja3!$A$3:$G$33,5,FALSE)</f>
        <v>19034.82</v>
      </c>
      <c r="E28" s="8">
        <f>+VLOOKUP(B28,[1]Hoja3!$A$3:$G$33,2,FALSE)</f>
        <v>0</v>
      </c>
      <c r="F28" s="8">
        <f>+VLOOKUP(B28,[1]Hoja3!$A$3:$G$33,3,FALSE)</f>
        <v>0</v>
      </c>
      <c r="G28" s="8">
        <f>+VLOOKUP(B28,[1]Hoja3!$A$3:$G$33,6,FALSE)</f>
        <v>0</v>
      </c>
      <c r="H28" s="8">
        <f>+VLOOKUP(B28,[1]Hoja3!$A$3:$G$33,7,FALSE)</f>
        <v>0</v>
      </c>
    </row>
    <row r="29" spans="2:8">
      <c r="B29" s="5" t="s">
        <v>43</v>
      </c>
      <c r="C29" s="8">
        <f>+VLOOKUP(B29,[1]Hoja3!$A$3:$G$33,4,FALSE)</f>
        <v>0</v>
      </c>
      <c r="D29" s="8">
        <f>+VLOOKUP(B29,[1]Hoja3!$A$3:$G$33,5,FALSE)</f>
        <v>0</v>
      </c>
      <c r="E29" s="8">
        <f>+VLOOKUP(B29,[1]Hoja3!$A$3:$G$33,2,FALSE)</f>
        <v>25671.75</v>
      </c>
      <c r="F29" s="8">
        <f>+VLOOKUP(B29,[1]Hoja3!$A$3:$G$33,3,FALSE)</f>
        <v>13675.619999999999</v>
      </c>
      <c r="G29" s="8">
        <f>+VLOOKUP(B29,[1]Hoja3!$A$3:$G$33,6,FALSE)</f>
        <v>0</v>
      </c>
      <c r="H29" s="8">
        <f>+VLOOKUP(B29,[1]Hoja3!$A$3:$G$33,7,FALSE)</f>
        <v>0</v>
      </c>
    </row>
    <row r="30" spans="2:8">
      <c r="B30" s="5" t="s">
        <v>44</v>
      </c>
      <c r="C30" s="8">
        <f>+VLOOKUP(B30,[1]Hoja3!$A$3:$G$33,4,FALSE)</f>
        <v>2590</v>
      </c>
      <c r="D30" s="8">
        <f>+VLOOKUP(B30,[1]Hoja3!$A$3:$G$33,5,FALSE)</f>
        <v>1813</v>
      </c>
      <c r="E30" s="8">
        <f>+VLOOKUP(B30,[1]Hoja3!$A$3:$G$33,2,FALSE)</f>
        <v>0</v>
      </c>
      <c r="F30" s="8">
        <f>+VLOOKUP(B30,[1]Hoja3!$A$3:$G$33,3,FALSE)</f>
        <v>0</v>
      </c>
      <c r="G30" s="8">
        <f>+VLOOKUP(B30,[1]Hoja3!$A$3:$G$33,6,FALSE)</f>
        <v>0</v>
      </c>
      <c r="H30" s="8">
        <f>+VLOOKUP(B30,[1]Hoja3!$A$3:$G$33,7,FALSE)</f>
        <v>0</v>
      </c>
    </row>
    <row r="31" spans="2:8">
      <c r="B31" s="5" t="s">
        <v>45</v>
      </c>
      <c r="C31" s="8">
        <f>+VLOOKUP(B31,[1]Hoja3!$A$3:$G$33,4,FALSE)</f>
        <v>1500</v>
      </c>
      <c r="D31" s="8">
        <f>+VLOOKUP(B31,[1]Hoja3!$A$3:$G$33,5,FALSE)</f>
        <v>1050</v>
      </c>
      <c r="E31" s="8">
        <f>+VLOOKUP(B31,[1]Hoja3!$A$3:$G$33,2,FALSE)</f>
        <v>0</v>
      </c>
      <c r="F31" s="8">
        <f>+VLOOKUP(B31,[1]Hoja3!$A$3:$G$33,3,FALSE)</f>
        <v>0</v>
      </c>
      <c r="G31" s="8">
        <f>+VLOOKUP(B31,[1]Hoja3!$A$3:$G$33,6,FALSE)</f>
        <v>96600</v>
      </c>
      <c r="H31" s="8">
        <f>+VLOOKUP(B31,[1]Hoja3!$A$3:$G$33,7,FALSE)</f>
        <v>7245</v>
      </c>
    </row>
    <row r="32" spans="2:8">
      <c r="B32" s="4" t="s">
        <v>46</v>
      </c>
      <c r="C32" s="7">
        <f>+C33+C34</f>
        <v>0</v>
      </c>
      <c r="D32" s="7">
        <f t="shared" ref="D32:H32" si="1">+D33+D34</f>
        <v>0</v>
      </c>
      <c r="E32" s="7">
        <f t="shared" si="1"/>
        <v>74300.11</v>
      </c>
      <c r="F32" s="7">
        <f t="shared" si="1"/>
        <v>38956.979999999996</v>
      </c>
      <c r="G32" s="7">
        <f t="shared" si="1"/>
        <v>0</v>
      </c>
      <c r="H32" s="7">
        <f t="shared" si="1"/>
        <v>0</v>
      </c>
    </row>
    <row r="33" spans="2:8">
      <c r="B33" s="5" t="s">
        <v>47</v>
      </c>
      <c r="C33" s="8">
        <f>+VLOOKUP(B33,[1]Hoja3!$A$3:$G$33,4,FALSE)</f>
        <v>0</v>
      </c>
      <c r="D33" s="8">
        <f>+VLOOKUP(B33,[1]Hoja3!$A$3:$G$33,5,FALSE)</f>
        <v>0</v>
      </c>
      <c r="E33" s="8">
        <f>+VLOOKUP(B33,[1]Hoja3!$A$3:$G$33,2,FALSE)</f>
        <v>52905.919999999998</v>
      </c>
      <c r="F33" s="8">
        <f>+VLOOKUP(B33,[1]Hoja3!$A$3:$G$33,3,FALSE)</f>
        <v>27011.66</v>
      </c>
      <c r="G33" s="8">
        <f>+VLOOKUP(B33,[1]Hoja3!$A$3:$G$33,6,FALSE)</f>
        <v>0</v>
      </c>
      <c r="H33" s="8">
        <f>+VLOOKUP(B33,[1]Hoja3!$A$3:$G$33,7,FALSE)</f>
        <v>0</v>
      </c>
    </row>
    <row r="34" spans="2:8">
      <c r="B34" s="5" t="s">
        <v>48</v>
      </c>
      <c r="C34" s="8">
        <f>+VLOOKUP(B34,[1]Hoja3!$A$3:$G$33,4,FALSE)</f>
        <v>0</v>
      </c>
      <c r="D34" s="8">
        <f>+VLOOKUP(B34,[1]Hoja3!$A$3:$G$33,5,FALSE)</f>
        <v>0</v>
      </c>
      <c r="E34" s="8">
        <f>+VLOOKUP(B34,[1]Hoja3!$A$3:$G$33,2,FALSE)</f>
        <v>21394.190000000002</v>
      </c>
      <c r="F34" s="8">
        <f>+VLOOKUP(B34,[1]Hoja3!$A$3:$G$33,3,FALSE)</f>
        <v>11945.32</v>
      </c>
      <c r="G34" s="8">
        <f>+VLOOKUP(B34,[1]Hoja3!$A$3:$G$33,6,FALSE)</f>
        <v>0</v>
      </c>
      <c r="H34" s="8">
        <f>+VLOOKUP(B34,[1]Hoja3!$A$3:$G$33,7,FALSE)</f>
        <v>0</v>
      </c>
    </row>
    <row r="35" spans="2:8">
      <c r="B35" s="4" t="s">
        <v>49</v>
      </c>
      <c r="C35" s="7">
        <f>SUM(C36:C38)</f>
        <v>59642</v>
      </c>
      <c r="D35" s="7">
        <f t="shared" ref="D35:H35" si="2">SUM(D36:D38)</f>
        <v>41749.4</v>
      </c>
      <c r="E35" s="7">
        <f t="shared" si="2"/>
        <v>48679.4</v>
      </c>
      <c r="F35" s="7">
        <f t="shared" si="2"/>
        <v>22183.86</v>
      </c>
      <c r="G35" s="7">
        <f t="shared" si="2"/>
        <v>0</v>
      </c>
      <c r="H35" s="7">
        <f t="shared" si="2"/>
        <v>0</v>
      </c>
    </row>
    <row r="36" spans="2:8">
      <c r="B36" s="5" t="s">
        <v>49</v>
      </c>
      <c r="C36" s="8">
        <f>+VLOOKUP(B36,[1]Hoja3!$A$3:$G$33,4,FALSE)</f>
        <v>56700</v>
      </c>
      <c r="D36" s="8">
        <f>+VLOOKUP(B36,[1]Hoja3!$A$3:$G$33,5,FALSE)</f>
        <v>39690</v>
      </c>
      <c r="E36" s="8">
        <f>+VLOOKUP(B36,[1]Hoja3!$A$3:$G$33,2,FALSE)</f>
        <v>12740</v>
      </c>
      <c r="F36" s="8">
        <f>+VLOOKUP(B36,[1]Hoja3!$A$3:$G$33,3,FALSE)</f>
        <v>3038</v>
      </c>
      <c r="G36" s="8">
        <f>+VLOOKUP(B36,[1]Hoja3!$A$3:$G$33,6,FALSE)</f>
        <v>0</v>
      </c>
      <c r="H36" s="8">
        <f>+VLOOKUP(B36,[1]Hoja3!$A$3:$G$33,7,FALSE)</f>
        <v>0</v>
      </c>
    </row>
    <row r="37" spans="2:8">
      <c r="B37" s="5" t="s">
        <v>50</v>
      </c>
      <c r="C37" s="8">
        <f>+VLOOKUP(B37,[1]Hoja3!$A$3:$G$33,4,FALSE)</f>
        <v>2942</v>
      </c>
      <c r="D37" s="8">
        <f>+VLOOKUP(B37,[1]Hoja3!$A$3:$G$33,5,FALSE)</f>
        <v>2059.4</v>
      </c>
      <c r="E37" s="8">
        <f>+VLOOKUP(B37,[1]Hoja3!$A$3:$G$33,2,FALSE)</f>
        <v>0</v>
      </c>
      <c r="F37" s="8">
        <f>+VLOOKUP(B37,[1]Hoja3!$A$3:$G$33,3,FALSE)</f>
        <v>0</v>
      </c>
      <c r="G37" s="8">
        <f>+VLOOKUP(B37,[1]Hoja3!$A$3:$G$33,6,FALSE)</f>
        <v>0</v>
      </c>
      <c r="H37" s="8">
        <f>+VLOOKUP(B37,[1]Hoja3!$A$3:$G$33,7,FALSE)</f>
        <v>0</v>
      </c>
    </row>
    <row r="38" spans="2:8">
      <c r="B38" s="5" t="s">
        <v>51</v>
      </c>
      <c r="C38" s="8">
        <f>+VLOOKUP(B38,[1]Hoja3!$A$3:$G$33,4,FALSE)</f>
        <v>0</v>
      </c>
      <c r="D38" s="8">
        <f>+VLOOKUP(B38,[1]Hoja3!$A$3:$G$33,5,FALSE)</f>
        <v>0</v>
      </c>
      <c r="E38" s="8">
        <v>35939.4</v>
      </c>
      <c r="F38" s="8">
        <f>+VLOOKUP(B38,[1]Hoja3!$A$3:$G$33,3,FALSE)</f>
        <v>19145.86</v>
      </c>
      <c r="G38" s="8">
        <f>+VLOOKUP(B38,[1]Hoja3!$A$3:$G$33,5,FALSE)</f>
        <v>0</v>
      </c>
      <c r="H38" s="8">
        <v>0</v>
      </c>
    </row>
    <row r="39" spans="2:8" ht="15.75">
      <c r="B39" s="6" t="s">
        <v>5</v>
      </c>
      <c r="C39" s="18">
        <f>+C5+C32+C35</f>
        <v>840584.53</v>
      </c>
      <c r="D39" s="18">
        <f t="shared" ref="D39:H39" si="3">+D5+D32+D35</f>
        <v>588311.65999999992</v>
      </c>
      <c r="E39" s="18">
        <f t="shared" si="3"/>
        <v>759083.98</v>
      </c>
      <c r="F39" s="18">
        <f t="shared" si="3"/>
        <v>369884.30999999994</v>
      </c>
      <c r="G39" s="18">
        <f>+G5+G32+G35</f>
        <v>655620</v>
      </c>
      <c r="H39" s="18">
        <f t="shared" si="3"/>
        <v>43259.58</v>
      </c>
    </row>
  </sheetData>
  <mergeCells count="4">
    <mergeCell ref="B2:H2"/>
    <mergeCell ref="C3:D3"/>
    <mergeCell ref="E3:F3"/>
    <mergeCell ref="G3:H3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B3634-7F7B-4463-BE03-16BAF454263C}">
  <dimension ref="B2:E7"/>
  <sheetViews>
    <sheetView workbookViewId="0">
      <selection activeCell="D12" sqref="D12"/>
    </sheetView>
  </sheetViews>
  <sheetFormatPr baseColWidth="10" defaultRowHeight="15"/>
  <cols>
    <col min="2" max="2" width="13" bestFit="1" customWidth="1"/>
    <col min="3" max="3" width="43.42578125" bestFit="1" customWidth="1"/>
    <col min="4" max="4" width="33.5703125" bestFit="1" customWidth="1"/>
    <col min="5" max="5" width="39.5703125" bestFit="1" customWidth="1"/>
  </cols>
  <sheetData>
    <row r="2" spans="2:5">
      <c r="B2" s="10" t="s">
        <v>7</v>
      </c>
      <c r="C2" s="11"/>
      <c r="D2" s="11"/>
      <c r="E2" s="11"/>
    </row>
    <row r="3" spans="2:5">
      <c r="B3" s="1" t="s">
        <v>8</v>
      </c>
      <c r="C3" s="1" t="s">
        <v>9</v>
      </c>
      <c r="D3" s="1" t="s">
        <v>10</v>
      </c>
      <c r="E3" s="1" t="s">
        <v>11</v>
      </c>
    </row>
    <row r="4" spans="2:5">
      <c r="B4" s="5" t="s">
        <v>19</v>
      </c>
      <c r="C4" s="8">
        <v>1370</v>
      </c>
      <c r="D4" s="8">
        <v>959</v>
      </c>
      <c r="E4" s="8">
        <v>411</v>
      </c>
    </row>
    <row r="5" spans="2:5">
      <c r="B5" s="5" t="s">
        <v>46</v>
      </c>
      <c r="C5" s="8">
        <v>1190</v>
      </c>
      <c r="D5" s="8">
        <v>833</v>
      </c>
      <c r="E5" s="8">
        <v>357</v>
      </c>
    </row>
    <row r="6" spans="2:5">
      <c r="B6" s="5" t="s">
        <v>49</v>
      </c>
      <c r="C6" s="8">
        <v>1995</v>
      </c>
      <c r="D6" s="8">
        <v>1397</v>
      </c>
      <c r="E6" s="8">
        <v>598</v>
      </c>
    </row>
    <row r="7" spans="2:5" ht="15.75">
      <c r="B7" s="6" t="s">
        <v>5</v>
      </c>
      <c r="C7" s="7">
        <v>1397</v>
      </c>
      <c r="D7" s="7">
        <v>978</v>
      </c>
      <c r="E7" s="7">
        <v>419</v>
      </c>
    </row>
  </sheetData>
  <mergeCells count="1"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PORTADA</vt:lpstr>
      <vt:lpstr>Operacions</vt:lpstr>
      <vt:lpstr>Import</vt:lpstr>
      <vt:lpstr>Import mitjà</vt:lpstr>
    </vt:vector>
  </TitlesOfParts>
  <Company>Grupo TRAGSA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 Motoso Frontera</dc:creator>
  <cp:lastModifiedBy>Joan Martínez Bonet</cp:lastModifiedBy>
  <dcterms:created xsi:type="dcterms:W3CDTF">2026-06-02T10:46:20Z</dcterms:created>
  <dcterms:modified xsi:type="dcterms:W3CDTF">2026-09-15T10:23:42Z</dcterms:modified>
</cp:coreProperties>
</file>