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28515" windowHeight="12600"/>
  </bookViews>
  <sheets>
    <sheet name="Hoja1" sheetId="1" r:id="rId1"/>
    <sheet name="Hoja2" sheetId="2" r:id="rId2"/>
    <sheet name="Hoja3" sheetId="3" r:id="rId3"/>
  </sheets>
  <calcPr calcId="125725"/>
</workbook>
</file>

<file path=xl/calcChain.xml><?xml version="1.0" encoding="utf-8"?>
<calcChain xmlns="http://schemas.openxmlformats.org/spreadsheetml/2006/main">
  <c r="L18" i="1"/>
  <c r="K18"/>
  <c r="I18"/>
  <c r="G18"/>
  <c r="E18"/>
  <c r="C18"/>
  <c r="L17"/>
  <c r="K17"/>
  <c r="I17"/>
  <c r="G17"/>
  <c r="E17"/>
  <c r="C17"/>
  <c r="L16"/>
  <c r="K16"/>
  <c r="I16"/>
  <c r="G16"/>
  <c r="E16"/>
  <c r="C16"/>
  <c r="L15"/>
  <c r="K15"/>
  <c r="I15"/>
  <c r="G15"/>
  <c r="E15"/>
  <c r="C15"/>
  <c r="L14"/>
  <c r="K14"/>
  <c r="I14"/>
  <c r="G14"/>
  <c r="E14"/>
  <c r="C14"/>
  <c r="L13"/>
  <c r="K13"/>
  <c r="I13"/>
  <c r="G13"/>
  <c r="E13"/>
  <c r="C13"/>
  <c r="J12"/>
  <c r="K12" s="1"/>
  <c r="I12"/>
  <c r="G12"/>
  <c r="E12"/>
  <c r="C12"/>
  <c r="L11"/>
  <c r="K11"/>
  <c r="J11"/>
  <c r="C11"/>
  <c r="I10"/>
  <c r="G10"/>
  <c r="E10"/>
  <c r="C10"/>
  <c r="K9"/>
  <c r="J9"/>
  <c r="C9"/>
  <c r="I8"/>
  <c r="H8"/>
  <c r="F8"/>
  <c r="D8"/>
  <c r="B8"/>
  <c r="J8" s="1"/>
  <c r="K8" s="1"/>
  <c r="L7"/>
  <c r="K7"/>
  <c r="J7"/>
  <c r="I7"/>
  <c r="I9" s="1"/>
  <c r="G7"/>
  <c r="E7"/>
  <c r="C7"/>
  <c r="K6"/>
  <c r="J6"/>
  <c r="L6" s="1"/>
  <c r="I6"/>
  <c r="G6"/>
  <c r="G8" s="1"/>
  <c r="E6"/>
  <c r="E8" s="1"/>
  <c r="E9" s="1"/>
  <c r="C6"/>
  <c r="K5"/>
  <c r="L5" s="1"/>
  <c r="G9" l="1"/>
  <c r="L12"/>
  <c r="C8"/>
</calcChain>
</file>

<file path=xl/sharedStrings.xml><?xml version="1.0" encoding="utf-8"?>
<sst xmlns="http://schemas.openxmlformats.org/spreadsheetml/2006/main" count="40" uniqueCount="24">
  <si>
    <t>Producció i distribució de l'energia elèctrica a les Illes Balears, 2022</t>
  </si>
  <si>
    <t>MALLORCA</t>
  </si>
  <si>
    <t>MENORCA</t>
  </si>
  <si>
    <t>EIVISSA</t>
  </si>
  <si>
    <t>FORMENTERA</t>
  </si>
  <si>
    <t>TOTAL ILLES BALEARS</t>
  </si>
  <si>
    <t>MWh</t>
  </si>
  <si>
    <t>tep</t>
  </si>
  <si>
    <t>D%21/ 22</t>
  </si>
  <si>
    <t>Consum per a transformació</t>
  </si>
  <si>
    <t>Energia bruta produïda</t>
  </si>
  <si>
    <t>Consums propis</t>
  </si>
  <si>
    <t>Pèrdues en transport i distribució</t>
  </si>
  <si>
    <t>-</t>
  </si>
  <si>
    <t>Diferencies</t>
  </si>
  <si>
    <t>Enllaços entre illes</t>
  </si>
  <si>
    <t>Enllaç Peninsula</t>
  </si>
  <si>
    <t>Consum final</t>
  </si>
  <si>
    <t>Indústria</t>
  </si>
  <si>
    <t>Transport</t>
  </si>
  <si>
    <t>Primari</t>
  </si>
  <si>
    <t>Residencial</t>
  </si>
  <si>
    <t>Comerç i serveis</t>
  </si>
  <si>
    <t>Administració i serveis públics</t>
  </si>
</sst>
</file>

<file path=xl/styles.xml><?xml version="1.0" encoding="utf-8"?>
<styleSheet xmlns="http://schemas.openxmlformats.org/spreadsheetml/2006/main">
  <numFmts count="1">
    <numFmt numFmtId="164" formatCode="_-* #,##0.0000\ _P_t_s_-;\-* #,##0.0000\ _P_t_s_-;_-* &quot;-&quot;\ _P_t_s_-;_-@_-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helv"/>
    </font>
    <font>
      <b/>
      <sz val="10"/>
      <color theme="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color theme="0"/>
      <name val="Arial"/>
      <family val="2"/>
    </font>
    <font>
      <b/>
      <sz val="10"/>
      <color theme="0"/>
      <name val="Symbol"/>
      <family val="1"/>
      <charset val="2"/>
    </font>
    <font>
      <sz val="10"/>
      <color theme="3"/>
      <name val="Arial"/>
      <family val="2"/>
    </font>
    <font>
      <sz val="9"/>
      <color theme="3"/>
      <name val="Arial"/>
      <family val="2"/>
    </font>
    <font>
      <b/>
      <sz val="10"/>
      <color theme="3"/>
      <name val="Arial"/>
      <family val="2"/>
    </font>
    <font>
      <b/>
      <sz val="9"/>
      <color theme="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0" fontId="4" fillId="0" borderId="0"/>
  </cellStyleXfs>
  <cellXfs count="29">
    <xf numFmtId="0" fontId="0" fillId="0" borderId="0" xfId="0"/>
    <xf numFmtId="164" fontId="5" fillId="2" borderId="0" xfId="2" applyNumberFormat="1" applyFont="1" applyFill="1" applyBorder="1" applyAlignment="1" applyProtection="1">
      <alignment horizontal="left"/>
    </xf>
    <xf numFmtId="0" fontId="3" fillId="2" borderId="0" xfId="0" applyFont="1" applyFill="1"/>
    <xf numFmtId="0" fontId="2" fillId="0" borderId="0" xfId="0" applyFont="1"/>
    <xf numFmtId="3" fontId="6" fillId="0" borderId="0" xfId="2" applyNumberFormat="1" applyFont="1" applyProtection="1"/>
    <xf numFmtId="3" fontId="7" fillId="0" borderId="0" xfId="2" applyNumberFormat="1" applyFont="1" applyFill="1" applyProtection="1"/>
    <xf numFmtId="3" fontId="6" fillId="0" borderId="0" xfId="2" applyNumberFormat="1" applyFont="1"/>
    <xf numFmtId="4" fontId="6" fillId="0" borderId="0" xfId="2" applyNumberFormat="1" applyFont="1" applyAlignment="1" applyProtection="1">
      <alignment horizontal="right"/>
    </xf>
    <xf numFmtId="3" fontId="5" fillId="2" borderId="2" xfId="3" applyNumberFormat="1" applyFont="1" applyFill="1" applyBorder="1" applyAlignment="1" applyProtection="1">
      <alignment horizontal="center" vertical="center"/>
    </xf>
    <xf numFmtId="3" fontId="5" fillId="2" borderId="6" xfId="3" applyNumberFormat="1" applyFont="1" applyFill="1" applyBorder="1" applyAlignment="1" applyProtection="1">
      <alignment horizontal="center" vertical="center"/>
    </xf>
    <xf numFmtId="4" fontId="9" fillId="2" borderId="6" xfId="3" applyNumberFormat="1" applyFont="1" applyFill="1" applyBorder="1" applyAlignment="1" applyProtection="1">
      <alignment horizontal="center"/>
    </xf>
    <xf numFmtId="164" fontId="10" fillId="3" borderId="7" xfId="2" applyNumberFormat="1" applyFont="1" applyFill="1" applyBorder="1" applyAlignment="1" applyProtection="1">
      <alignment horizontal="left" vertical="center"/>
    </xf>
    <xf numFmtId="3" fontId="11" fillId="3" borderId="7" xfId="2" applyNumberFormat="1" applyFont="1" applyFill="1" applyBorder="1" applyAlignment="1" applyProtection="1">
      <alignment horizontal="right" vertical="center" indent="2"/>
    </xf>
    <xf numFmtId="3" fontId="11" fillId="3" borderId="7" xfId="2" applyNumberFormat="1" applyFont="1" applyFill="1" applyBorder="1" applyAlignment="1" applyProtection="1">
      <alignment horizontal="center" vertical="center"/>
    </xf>
    <xf numFmtId="10" fontId="11" fillId="3" borderId="7" xfId="1" applyNumberFormat="1" applyFont="1" applyFill="1" applyBorder="1" applyAlignment="1" applyProtection="1">
      <alignment horizontal="right" vertical="center" indent="2"/>
    </xf>
    <xf numFmtId="3" fontId="11" fillId="3" borderId="7" xfId="2" applyNumberFormat="1" applyFont="1" applyFill="1" applyBorder="1" applyAlignment="1" applyProtection="1">
      <alignment horizontal="right" vertical="center" indent="1"/>
    </xf>
    <xf numFmtId="164" fontId="12" fillId="4" borderId="6" xfId="2" applyNumberFormat="1" applyFont="1" applyFill="1" applyBorder="1" applyAlignment="1" applyProtection="1">
      <alignment horizontal="left" vertical="center"/>
    </xf>
    <xf numFmtId="3" fontId="13" fillId="4" borderId="6" xfId="2" applyNumberFormat="1" applyFont="1" applyFill="1" applyBorder="1" applyAlignment="1">
      <alignment horizontal="right" indent="2"/>
    </xf>
    <xf numFmtId="10" fontId="11" fillId="4" borderId="6" xfId="1" applyNumberFormat="1" applyFont="1" applyFill="1" applyBorder="1" applyAlignment="1" applyProtection="1">
      <alignment horizontal="right" vertical="center" indent="2"/>
    </xf>
    <xf numFmtId="10" fontId="11" fillId="3" borderId="1" xfId="1" applyNumberFormat="1" applyFont="1" applyFill="1" applyBorder="1" applyAlignment="1" applyProtection="1">
      <alignment horizontal="right" vertical="center" indent="2"/>
    </xf>
    <xf numFmtId="164" fontId="10" fillId="3" borderId="5" xfId="2" applyNumberFormat="1" applyFont="1" applyFill="1" applyBorder="1" applyAlignment="1" applyProtection="1">
      <alignment horizontal="left" vertical="center"/>
    </xf>
    <xf numFmtId="3" fontId="11" fillId="3" borderId="5" xfId="2" applyNumberFormat="1" applyFont="1" applyFill="1" applyBorder="1" applyAlignment="1" applyProtection="1">
      <alignment horizontal="right" vertical="center" indent="2"/>
    </xf>
    <xf numFmtId="10" fontId="11" fillId="3" borderId="5" xfId="1" applyNumberFormat="1" applyFont="1" applyFill="1" applyBorder="1" applyAlignment="1" applyProtection="1">
      <alignment horizontal="right" vertical="center" indent="2"/>
    </xf>
    <xf numFmtId="3" fontId="5" fillId="2" borderId="2" xfId="3" applyNumberFormat="1" applyFont="1" applyFill="1" applyBorder="1" applyAlignment="1" applyProtection="1">
      <alignment horizontal="center" vertical="center"/>
    </xf>
    <xf numFmtId="0" fontId="3" fillId="2" borderId="4" xfId="0" applyFont="1" applyFill="1" applyBorder="1" applyAlignment="1"/>
    <xf numFmtId="0" fontId="3" fillId="2" borderId="3" xfId="0" applyFont="1" applyFill="1" applyBorder="1" applyAlignment="1"/>
    <xf numFmtId="3" fontId="8" fillId="2" borderId="1" xfId="3" applyNumberFormat="1" applyFont="1" applyFill="1" applyBorder="1" applyProtection="1"/>
    <xf numFmtId="3" fontId="8" fillId="2" borderId="5" xfId="3" applyNumberFormat="1" applyFont="1" applyFill="1" applyBorder="1" applyProtection="1"/>
    <xf numFmtId="3" fontId="5" fillId="2" borderId="3" xfId="3" applyNumberFormat="1" applyFont="1" applyFill="1" applyBorder="1" applyAlignment="1" applyProtection="1">
      <alignment horizontal="center" vertical="center"/>
    </xf>
  </cellXfs>
  <cellStyles count="4">
    <cellStyle name="Normal" xfId="0" builtinId="0"/>
    <cellStyle name="Normal_ST98-3" xfId="3"/>
    <cellStyle name="Normal_ST98-4" xfId="2"/>
    <cellStyle name="Porcentual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8"/>
  <sheetViews>
    <sheetView tabSelected="1" workbookViewId="0">
      <selection activeCell="E12" sqref="E12"/>
    </sheetView>
  </sheetViews>
  <sheetFormatPr baseColWidth="10" defaultRowHeight="15"/>
  <cols>
    <col min="1" max="1" width="31.5703125" customWidth="1"/>
  </cols>
  <sheetData>
    <row r="1" spans="1:1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>
      <c r="A2" s="3"/>
      <c r="B2" s="4"/>
      <c r="C2" s="4"/>
      <c r="D2" s="4"/>
      <c r="E2" s="4"/>
      <c r="F2" s="5"/>
      <c r="G2" s="5"/>
      <c r="H2" s="4"/>
      <c r="I2" s="4"/>
      <c r="J2" s="6"/>
      <c r="K2" s="6"/>
      <c r="L2" s="7"/>
    </row>
    <row r="3" spans="1:12">
      <c r="A3" s="26"/>
      <c r="B3" s="23" t="s">
        <v>1</v>
      </c>
      <c r="C3" s="28"/>
      <c r="D3" s="23" t="s">
        <v>2</v>
      </c>
      <c r="E3" s="28"/>
      <c r="F3" s="23" t="s">
        <v>3</v>
      </c>
      <c r="G3" s="28"/>
      <c r="H3" s="23" t="s">
        <v>4</v>
      </c>
      <c r="I3" s="28"/>
      <c r="J3" s="23" t="s">
        <v>5</v>
      </c>
      <c r="K3" s="24"/>
      <c r="L3" s="25"/>
    </row>
    <row r="4" spans="1:12">
      <c r="A4" s="27"/>
      <c r="B4" s="8" t="s">
        <v>6</v>
      </c>
      <c r="C4" s="9" t="s">
        <v>7</v>
      </c>
      <c r="D4" s="8" t="s">
        <v>6</v>
      </c>
      <c r="E4" s="9" t="s">
        <v>7</v>
      </c>
      <c r="F4" s="9" t="s">
        <v>6</v>
      </c>
      <c r="G4" s="9" t="s">
        <v>7</v>
      </c>
      <c r="H4" s="8" t="s">
        <v>6</v>
      </c>
      <c r="I4" s="8" t="s">
        <v>7</v>
      </c>
      <c r="J4" s="8" t="s">
        <v>6</v>
      </c>
      <c r="K4" s="9" t="s">
        <v>7</v>
      </c>
      <c r="L4" s="10" t="s">
        <v>8</v>
      </c>
    </row>
    <row r="5" spans="1:12">
      <c r="A5" s="11" t="s">
        <v>9</v>
      </c>
      <c r="B5" s="12"/>
      <c r="C5" s="13">
        <v>1061408</v>
      </c>
      <c r="D5" s="12"/>
      <c r="E5" s="13">
        <v>122224</v>
      </c>
      <c r="F5" s="12"/>
      <c r="G5" s="13">
        <v>125381</v>
      </c>
      <c r="H5" s="12"/>
      <c r="I5" s="13">
        <v>6071</v>
      </c>
      <c r="J5" s="12"/>
      <c r="K5" s="13">
        <f>C5+E5+G5+I5</f>
        <v>1315084</v>
      </c>
      <c r="L5" s="14">
        <f>(K5-1160831)/K5</f>
        <v>0.11729516897779914</v>
      </c>
    </row>
    <row r="6" spans="1:12">
      <c r="A6" s="11" t="s">
        <v>10</v>
      </c>
      <c r="B6" s="12">
        <v>4763263</v>
      </c>
      <c r="C6" s="13">
        <f>B6/11.62</f>
        <v>409919.36316695355</v>
      </c>
      <c r="D6" s="12">
        <v>430430</v>
      </c>
      <c r="E6" s="13">
        <f>D6/11.62</f>
        <v>37042.168674698798</v>
      </c>
      <c r="F6" s="12">
        <v>395259</v>
      </c>
      <c r="G6" s="13">
        <f>F6/11.62</f>
        <v>34015.404475043033</v>
      </c>
      <c r="H6" s="12">
        <v>17584</v>
      </c>
      <c r="I6" s="13">
        <f>H6/11.62</f>
        <v>1513.2530120481929</v>
      </c>
      <c r="J6" s="12">
        <f>B6+D6+F6+H6</f>
        <v>5606536</v>
      </c>
      <c r="K6" s="15">
        <f>J6/11.62</f>
        <v>482490.18932874355</v>
      </c>
      <c r="L6" s="14">
        <f>(J6-4637141)/J6</f>
        <v>0.17290444581110331</v>
      </c>
    </row>
    <row r="7" spans="1:12">
      <c r="A7" s="11" t="s">
        <v>11</v>
      </c>
      <c r="B7" s="12">
        <v>-126256</v>
      </c>
      <c r="C7" s="13">
        <f>B7/11.62</f>
        <v>-10865.404475043029</v>
      </c>
      <c r="D7" s="12">
        <v>-8811</v>
      </c>
      <c r="E7" s="13">
        <f>D7/11.62</f>
        <v>-758.26161790017215</v>
      </c>
      <c r="F7" s="12">
        <v>-11624</v>
      </c>
      <c r="G7" s="13">
        <f>F7/11.62</f>
        <v>-1000.3442340791739</v>
      </c>
      <c r="H7" s="12">
        <v>-74</v>
      </c>
      <c r="I7" s="13">
        <f>H7/11.62</f>
        <v>-6.3683304647160073</v>
      </c>
      <c r="J7" s="12">
        <f>B7+D7+F7+H7</f>
        <v>-146765</v>
      </c>
      <c r="K7" s="15">
        <f>J7/11.62</f>
        <v>-12630.378657487092</v>
      </c>
      <c r="L7" s="14">
        <f>(J7+200161)/J7</f>
        <v>-0.36381971178414474</v>
      </c>
    </row>
    <row r="8" spans="1:12">
      <c r="A8" s="11" t="s">
        <v>12</v>
      </c>
      <c r="B8" s="12">
        <f>-0.1129*(B6+B7)</f>
        <v>-523518.09029999998</v>
      </c>
      <c r="C8" s="13">
        <f t="shared" ref="C8:C9" si="0">B8/11.62</f>
        <v>-45053.191936316696</v>
      </c>
      <c r="D8" s="12">
        <f>-0.077*(D6+D7)</f>
        <v>-32464.663</v>
      </c>
      <c r="E8" s="12">
        <f t="shared" ref="E8:I9" si="1">-0.1078*(E6+E7)</f>
        <v>-3911.4051807228921</v>
      </c>
      <c r="F8" s="12">
        <f>-0.077*(F6+F7)</f>
        <v>-29539.895</v>
      </c>
      <c r="G8" s="12">
        <f t="shared" si="1"/>
        <v>-3559.0234939759043</v>
      </c>
      <c r="H8" s="12">
        <f>-0.077*(H6+H7)</f>
        <v>-1348.27</v>
      </c>
      <c r="I8" s="12">
        <f>-0.1078*(I6+I7)</f>
        <v>-162.44216867469882</v>
      </c>
      <c r="J8" s="12">
        <f>B8+D8+F8+H8</f>
        <v>-586870.91830000002</v>
      </c>
      <c r="K8" s="15">
        <f>J8/11.62</f>
        <v>-50505.242538726336</v>
      </c>
      <c r="L8" s="14" t="s">
        <v>13</v>
      </c>
    </row>
    <row r="9" spans="1:12">
      <c r="A9" s="11" t="s">
        <v>14</v>
      </c>
      <c r="B9" s="12">
        <v>164991</v>
      </c>
      <c r="C9" s="13">
        <f t="shared" si="0"/>
        <v>14198.881239242686</v>
      </c>
      <c r="D9" s="12">
        <v>2089</v>
      </c>
      <c r="E9" s="12">
        <f>-0.1078*(E7+E8)</f>
        <v>503.39008089156636</v>
      </c>
      <c r="F9" s="12">
        <v>-113197</v>
      </c>
      <c r="G9" s="12">
        <f>-0.1078*(G7+G8)</f>
        <v>491.49984108433745</v>
      </c>
      <c r="H9" s="12">
        <v>-6704</v>
      </c>
      <c r="I9" s="12">
        <f t="shared" si="1"/>
        <v>18.197771807228918</v>
      </c>
      <c r="J9" s="12">
        <f>B9+D9+F9+H9</f>
        <v>47179</v>
      </c>
      <c r="K9" s="15">
        <f>J9/11.62</f>
        <v>4060.1549053356284</v>
      </c>
      <c r="L9" s="14" t="s">
        <v>13</v>
      </c>
    </row>
    <row r="10" spans="1:12">
      <c r="A10" s="11" t="s">
        <v>15</v>
      </c>
      <c r="B10" s="12">
        <v>-700149</v>
      </c>
      <c r="C10" s="13">
        <f>B10/11.62</f>
        <v>-60253.786574870916</v>
      </c>
      <c r="D10" s="12">
        <v>70395</v>
      </c>
      <c r="E10" s="13">
        <f>D10/11.62</f>
        <v>6058.0895008605858</v>
      </c>
      <c r="F10" s="12">
        <v>629753</v>
      </c>
      <c r="G10" s="13">
        <f>F10/11.62</f>
        <v>54195.61101549054</v>
      </c>
      <c r="H10" s="12">
        <v>49004</v>
      </c>
      <c r="I10" s="13">
        <f>H10/11.62</f>
        <v>4217.2117039586919</v>
      </c>
      <c r="J10" s="12">
        <v>0</v>
      </c>
      <c r="K10" s="15">
        <v>0</v>
      </c>
      <c r="L10" s="14" t="s">
        <v>13</v>
      </c>
    </row>
    <row r="11" spans="1:12">
      <c r="A11" s="11" t="s">
        <v>16</v>
      </c>
      <c r="B11" s="12">
        <v>602596</v>
      </c>
      <c r="C11" s="13">
        <f>B11/11.62</f>
        <v>51858.519793459556</v>
      </c>
      <c r="D11" s="12" t="s">
        <v>13</v>
      </c>
      <c r="E11" s="13" t="s">
        <v>13</v>
      </c>
      <c r="F11" s="12" t="s">
        <v>13</v>
      </c>
      <c r="G11" s="13" t="s">
        <v>13</v>
      </c>
      <c r="H11" s="12" t="s">
        <v>13</v>
      </c>
      <c r="I11" s="13" t="s">
        <v>13</v>
      </c>
      <c r="J11" s="12">
        <f>B11</f>
        <v>602596</v>
      </c>
      <c r="K11" s="15">
        <f>C11</f>
        <v>51858.519793459556</v>
      </c>
      <c r="L11" s="14">
        <f>(J11-890229)/J11</f>
        <v>-0.47732311532104427</v>
      </c>
    </row>
    <row r="12" spans="1:12">
      <c r="A12" s="16" t="s">
        <v>17</v>
      </c>
      <c r="B12" s="17">
        <v>4180927</v>
      </c>
      <c r="C12" s="17">
        <f>B12/11.62</f>
        <v>359804.38898450951</v>
      </c>
      <c r="D12" s="17">
        <v>461638</v>
      </c>
      <c r="E12" s="17">
        <f>D12/11.62</f>
        <v>39727.882960413081</v>
      </c>
      <c r="F12" s="17">
        <v>870651</v>
      </c>
      <c r="G12" s="17">
        <f>F12/11.62</f>
        <v>74926.936316695355</v>
      </c>
      <c r="H12" s="17">
        <v>58462</v>
      </c>
      <c r="I12" s="17">
        <f>H12/11.62</f>
        <v>5031.1531841652331</v>
      </c>
      <c r="J12" s="17">
        <f>SUM(J13:J18)</f>
        <v>5571678</v>
      </c>
      <c r="K12" s="17">
        <f>J12/11.62</f>
        <v>479490.36144578317</v>
      </c>
      <c r="L12" s="18">
        <f>(J12-5527371)/J12</f>
        <v>7.9521824484473074E-3</v>
      </c>
    </row>
    <row r="13" spans="1:12">
      <c r="A13" s="11" t="s">
        <v>18</v>
      </c>
      <c r="B13" s="12">
        <v>122637</v>
      </c>
      <c r="C13" s="12">
        <f>B13/11.62</f>
        <v>10553.9586919105</v>
      </c>
      <c r="D13" s="12">
        <v>25281</v>
      </c>
      <c r="E13" s="12">
        <f t="shared" ref="E13:E18" si="2">D13/11.62</f>
        <v>2175.6454388984512</v>
      </c>
      <c r="F13" s="12">
        <v>23598</v>
      </c>
      <c r="G13" s="12">
        <f>F13/11.62</f>
        <v>2030.8089500860588</v>
      </c>
      <c r="H13" s="12">
        <v>1267</v>
      </c>
      <c r="I13" s="12">
        <f>H13/11.62</f>
        <v>109.03614457831326</v>
      </c>
      <c r="J13" s="12">
        <v>172783</v>
      </c>
      <c r="K13" s="12">
        <f>J13/11.62</f>
        <v>14869.449225473323</v>
      </c>
      <c r="L13" s="19">
        <f>(J13-113368)/J13</f>
        <v>0.3438706354213088</v>
      </c>
    </row>
    <row r="14" spans="1:12">
      <c r="A14" s="11" t="s">
        <v>19</v>
      </c>
      <c r="B14" s="12">
        <v>231294</v>
      </c>
      <c r="C14" s="12">
        <f t="shared" ref="C14:C18" si="3">B14/11.62</f>
        <v>19904.819277108436</v>
      </c>
      <c r="D14" s="12">
        <v>8871</v>
      </c>
      <c r="E14" s="12">
        <f t="shared" si="2"/>
        <v>763.42512908777974</v>
      </c>
      <c r="F14" s="12">
        <v>42725</v>
      </c>
      <c r="G14" s="12">
        <f t="shared" ref="G14:G18" si="4">F14/11.62</f>
        <v>3676.8502581755597</v>
      </c>
      <c r="H14" s="12">
        <v>1021</v>
      </c>
      <c r="I14" s="12">
        <f>H14/11.62</f>
        <v>87.865748709122215</v>
      </c>
      <c r="J14" s="12">
        <v>283911</v>
      </c>
      <c r="K14" s="12">
        <f t="shared" ref="K14:K18" si="5">J14/11.62</f>
        <v>24432.960413080898</v>
      </c>
      <c r="L14" s="14">
        <f>(J14-75202)/J14</f>
        <v>0.73512121756465931</v>
      </c>
    </row>
    <row r="15" spans="1:12">
      <c r="A15" s="11" t="s">
        <v>20</v>
      </c>
      <c r="B15" s="12">
        <v>50984</v>
      </c>
      <c r="C15" s="12">
        <f t="shared" si="3"/>
        <v>4387.6075731497422</v>
      </c>
      <c r="D15" s="12">
        <v>7827</v>
      </c>
      <c r="E15" s="12">
        <f t="shared" si="2"/>
        <v>673.58003442340794</v>
      </c>
      <c r="F15" s="12">
        <v>13123</v>
      </c>
      <c r="G15" s="12">
        <f t="shared" si="4"/>
        <v>1129.3459552495697</v>
      </c>
      <c r="H15" s="12">
        <v>1987</v>
      </c>
      <c r="I15" s="12">
        <f t="shared" ref="I15:I18" si="6">H15/11.62</f>
        <v>170.99827882960415</v>
      </c>
      <c r="J15" s="12">
        <v>73921</v>
      </c>
      <c r="K15" s="12">
        <f t="shared" si="5"/>
        <v>6361.5318416523241</v>
      </c>
      <c r="L15" s="14">
        <f>(J15-62319)/J15</f>
        <v>0.15695133994399427</v>
      </c>
    </row>
    <row r="16" spans="1:12">
      <c r="A16" s="11" t="s">
        <v>21</v>
      </c>
      <c r="B16" s="12">
        <v>1849616</v>
      </c>
      <c r="C16" s="12">
        <f t="shared" si="3"/>
        <v>159175.21514629948</v>
      </c>
      <c r="D16" s="12">
        <v>212666</v>
      </c>
      <c r="E16" s="12">
        <f t="shared" si="2"/>
        <v>18301.721170395871</v>
      </c>
      <c r="F16" s="12">
        <v>418053</v>
      </c>
      <c r="G16" s="12">
        <f t="shared" si="4"/>
        <v>35977.022375215151</v>
      </c>
      <c r="H16" s="12">
        <v>25881</v>
      </c>
      <c r="I16" s="12">
        <f t="shared" si="6"/>
        <v>2227.280550774527</v>
      </c>
      <c r="J16" s="12">
        <v>2506216</v>
      </c>
      <c r="K16" s="12">
        <f t="shared" si="5"/>
        <v>215681.23924268503</v>
      </c>
      <c r="L16" s="14">
        <f>(J16-2626362)/J16</f>
        <v>-4.7939203963265738E-2</v>
      </c>
    </row>
    <row r="17" spans="1:12">
      <c r="A17" s="11" t="s">
        <v>22</v>
      </c>
      <c r="B17" s="12">
        <v>1491163</v>
      </c>
      <c r="C17" s="12">
        <f t="shared" si="3"/>
        <v>128327.28055077454</v>
      </c>
      <c r="D17" s="12">
        <v>159501</v>
      </c>
      <c r="E17" s="12">
        <f t="shared" si="2"/>
        <v>13726.419965576593</v>
      </c>
      <c r="F17" s="12">
        <v>291913</v>
      </c>
      <c r="G17" s="12">
        <f t="shared" si="4"/>
        <v>25121.600688468159</v>
      </c>
      <c r="H17" s="12">
        <v>24169</v>
      </c>
      <c r="I17" s="12">
        <f t="shared" si="6"/>
        <v>2079.9483648881242</v>
      </c>
      <c r="J17" s="12">
        <v>1966746</v>
      </c>
      <c r="K17" s="12">
        <f t="shared" si="5"/>
        <v>169255.2495697074</v>
      </c>
      <c r="L17" s="14">
        <f>(J17-2298363)/J17</f>
        <v>-0.16861201192223094</v>
      </c>
    </row>
    <row r="18" spans="1:12">
      <c r="A18" s="20" t="s">
        <v>23</v>
      </c>
      <c r="B18" s="21">
        <v>435233</v>
      </c>
      <c r="C18" s="21">
        <f t="shared" si="3"/>
        <v>37455.507745266783</v>
      </c>
      <c r="D18" s="21">
        <v>47492</v>
      </c>
      <c r="E18" s="21">
        <f t="shared" si="2"/>
        <v>4087.0912220309815</v>
      </c>
      <c r="F18" s="21">
        <v>81239</v>
      </c>
      <c r="G18" s="21">
        <f t="shared" si="4"/>
        <v>6991.3080895008607</v>
      </c>
      <c r="H18" s="21">
        <v>4137</v>
      </c>
      <c r="I18" s="21">
        <f t="shared" si="6"/>
        <v>356.02409638554218</v>
      </c>
      <c r="J18" s="21">
        <v>568101</v>
      </c>
      <c r="K18" s="21">
        <f t="shared" si="5"/>
        <v>48889.931153184167</v>
      </c>
      <c r="L18" s="22">
        <f>(J18-351757)/J18</f>
        <v>0.38081960778101076</v>
      </c>
    </row>
  </sheetData>
  <mergeCells count="6">
    <mergeCell ref="J3:L3"/>
    <mergeCell ref="A3:A4"/>
    <mergeCell ref="B3:C3"/>
    <mergeCell ref="D3:E3"/>
    <mergeCell ref="F3:G3"/>
    <mergeCell ref="H3:I3"/>
  </mergeCells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Guillermo Gil Mir</dc:creator>
  <cp:lastModifiedBy>Carlos Guillermo Gil Mir</cp:lastModifiedBy>
  <cp:lastPrinted>2024-01-22T07:52:45Z</cp:lastPrinted>
  <dcterms:created xsi:type="dcterms:W3CDTF">2024-01-04T13:37:06Z</dcterms:created>
  <dcterms:modified xsi:type="dcterms:W3CDTF">2024-01-22T07:52:45Z</dcterms:modified>
</cp:coreProperties>
</file>