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6.xml" ContentType="application/vnd.openxmlformats-officedocument.drawing+xml"/>
  <Override PartName="/xl/charts/chart17.xml" ContentType="application/vnd.openxmlformats-officedocument.drawingml.chart+xml"/>
  <Override PartName="/xl/drawings/drawing17.xml" ContentType="application/vnd.openxmlformats-officedocument.drawing+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drawings/drawing19.xml" ContentType="application/vnd.openxmlformats-officedocument.drawing+xml"/>
  <Override PartName="/xl/charts/chart20.xml" ContentType="application/vnd.openxmlformats-officedocument.drawingml.chart+xml"/>
  <Override PartName="/xl/drawings/drawing20.xml" ContentType="application/vnd.openxmlformats-officedocument.drawing+xml"/>
  <Override PartName="/xl/charts/chart21.xml" ContentType="application/vnd.openxmlformats-officedocument.drawingml.chart+xml"/>
  <Override PartName="/xl/drawings/drawing21.xml" ContentType="application/vnd.openxmlformats-officedocument.drawing+xml"/>
  <Override PartName="/xl/charts/chart22.xml" ContentType="application/vnd.openxmlformats-officedocument.drawingml.chart+xml"/>
  <Override PartName="/xl/drawings/drawing22.xml" ContentType="application/vnd.openxmlformats-officedocument.drawing+xml"/>
  <Override PartName="/xl/charts/chart23.xml" ContentType="application/vnd.openxmlformats-officedocument.drawingml.chart+xml"/>
  <Override PartName="/xl/drawings/drawing23.xml" ContentType="application/vnd.openxmlformats-officedocument.drawing+xml"/>
  <Override PartName="/xl/charts/chart24.xml" ContentType="application/vnd.openxmlformats-officedocument.drawingml.chart+xml"/>
  <Override PartName="/xl/drawings/drawing24.xml" ContentType="application/vnd.openxmlformats-officedocument.drawing+xml"/>
  <Override PartName="/xl/charts/chart25.xml" ContentType="application/vnd.openxmlformats-officedocument.drawingml.chart+xml"/>
  <Override PartName="/xl/drawings/drawing25.xml" ContentType="application/vnd.openxmlformats-officedocument.drawing+xml"/>
  <Override PartName="/xl/charts/chart26.xml" ContentType="application/vnd.openxmlformats-officedocument.drawingml.chart+xml"/>
  <Override PartName="/xl/drawings/drawing26.xml" ContentType="application/vnd.openxmlformats-officedocument.drawing+xml"/>
  <Override PartName="/xl/charts/chart27.xml" ContentType="application/vnd.openxmlformats-officedocument.drawingml.chart+xml"/>
  <Override PartName="/xl/drawings/drawing27.xml" ContentType="application/vnd.openxmlformats-officedocument.drawing+xml"/>
  <Override PartName="/xl/charts/chart28.xml" ContentType="application/vnd.openxmlformats-officedocument.drawingml.chart+xml"/>
  <Override PartName="/xl/drawings/drawing28.xml" ContentType="application/vnd.openxmlformats-officedocument.drawing+xml"/>
  <Override PartName="/xl/charts/chart29.xml" ContentType="application/vnd.openxmlformats-officedocument.drawingml.chart+xml"/>
  <Override PartName="/xl/drawings/drawing29.xml" ContentType="application/vnd.openxmlformats-officedocument.drawing+xml"/>
  <Override PartName="/xl/charts/chart30.xml" ContentType="application/vnd.openxmlformats-officedocument.drawingml.chart+xml"/>
  <Override PartName="/xl/drawings/drawing30.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31.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LOFIGRP4\ces\3er mandat CES\12. CT MEMÒRIA\Memòria del CES\4. Memòria 2020\Material per penjar a la web\"/>
    </mc:Choice>
  </mc:AlternateContent>
  <xr:revisionPtr revIDLastSave="0" documentId="13_ncr:1_{CB8AAB70-1E5A-4B17-9971-34805D02B566}" xr6:coauthVersionLast="47" xr6:coauthVersionMax="47" xr10:uidLastSave="{00000000-0000-0000-0000-000000000000}"/>
  <bookViews>
    <workbookView xWindow="-120" yWindow="-120" windowWidth="21840" windowHeight="13140" tabRatio="500" xr2:uid="{00000000-000D-0000-FFFF-FFFF00000000}"/>
  </bookViews>
  <sheets>
    <sheet name="Índex de quadres i gràfics" sheetId="1" r:id="rId1"/>
    <sheet name="Q1" sheetId="2" r:id="rId2"/>
    <sheet name="Q2" sheetId="3" r:id="rId3"/>
    <sheet name="Q3" sheetId="4" r:id="rId4"/>
    <sheet name="G1" sheetId="5" r:id="rId5"/>
    <sheet name="G2-G3" sheetId="6" r:id="rId6"/>
    <sheet name="G4" sheetId="7" r:id="rId7"/>
    <sheet name="Q4" sheetId="8" r:id="rId8"/>
    <sheet name="Q5" sheetId="9" r:id="rId9"/>
    <sheet name="G5" sheetId="10" r:id="rId10"/>
    <sheet name="G6" sheetId="11" r:id="rId11"/>
    <sheet name="Q6" sheetId="12" r:id="rId12"/>
    <sheet name="G7" sheetId="13" r:id="rId13"/>
    <sheet name="G8" sheetId="14" r:id="rId14"/>
    <sheet name="G9" sheetId="15" r:id="rId15"/>
    <sheet name="G10" sheetId="16" r:id="rId16"/>
    <sheet name="G11" sheetId="17" r:id="rId17"/>
    <sheet name="G12" sheetId="18" r:id="rId18"/>
    <sheet name="Q7" sheetId="19" r:id="rId19"/>
    <sheet name="Q8" sheetId="20" r:id="rId20"/>
    <sheet name="G13a-b" sheetId="21" r:id="rId21"/>
    <sheet name="G14" sheetId="22" r:id="rId22"/>
    <sheet name="Q9" sheetId="23" r:id="rId23"/>
    <sheet name="Q10" sheetId="24" r:id="rId24"/>
    <sheet name="Q11" sheetId="25" r:id="rId25"/>
    <sheet name="Q12" sheetId="26" r:id="rId26"/>
    <sheet name="G15" sheetId="27" r:id="rId27"/>
    <sheet name="G16" sheetId="28" r:id="rId28"/>
    <sheet name="G17" sheetId="29" r:id="rId29"/>
    <sheet name="Q13" sheetId="30" r:id="rId30"/>
    <sheet name="Q14" sheetId="31" r:id="rId31"/>
    <sheet name="G18" sheetId="32" r:id="rId32"/>
    <sheet name="G19" sheetId="33" r:id="rId33"/>
    <sheet name="G20" sheetId="34" r:id="rId34"/>
    <sheet name="G21" sheetId="35" r:id="rId35"/>
    <sheet name="G22" sheetId="36" r:id="rId36"/>
    <sheet name="G23" sheetId="37" r:id="rId37"/>
    <sheet name="G24" sheetId="38" r:id="rId38"/>
    <sheet name="G25" sheetId="39" r:id="rId39"/>
    <sheet name="G26" sheetId="40" r:id="rId40"/>
    <sheet name="G27" sheetId="41" r:id="rId41"/>
    <sheet name="QA1" sheetId="42" r:id="rId42"/>
    <sheet name="QA2" sheetId="43" r:id="rId43"/>
    <sheet name="QA3" sheetId="44" r:id="rId44"/>
    <sheet name="QA4" sheetId="45" r:id="rId45"/>
    <sheet name="QA5" sheetId="46" r:id="rId46"/>
    <sheet name="GA1 QA6" sheetId="47" r:id="rId47"/>
    <sheet name="QA7" sheetId="48" r:id="rId48"/>
    <sheet name="QA8" sheetId="49" r:id="rId49"/>
    <sheet name="QA9" sheetId="50" r:id="rId50"/>
    <sheet name="QA10" sheetId="51" r:id="rId51"/>
    <sheet name="AQ70-AQ75.1-AG1-AG6 " sheetId="52" state="hidden" r:id="rId52"/>
    <sheet name="AQ76-G28-29" sheetId="53" state="hidden" r:id="rId53"/>
  </sheets>
  <externalReferences>
    <externalReference r:id="rId54"/>
    <externalReference r:id="rId55"/>
    <externalReference r:id="rId56"/>
  </externalReferences>
  <definedNames>
    <definedName name="_xlnm._FilterDatabase" localSheetId="18">'Q7'!$A$3:$U$3</definedName>
    <definedName name="_xlnm.Print_Area" localSheetId="51">'AQ70-AQ75.1-AG1-AG6 '!$A$1:$N$107</definedName>
    <definedName name="_xlnm.Print_Area" localSheetId="12">'G7'!$A$1:$M$5</definedName>
  </definedNames>
  <calcPr calcId="191029"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T20" i="53" l="1"/>
  <c r="T19" i="53"/>
  <c r="T18" i="53"/>
  <c r="T17" i="53"/>
  <c r="T16" i="53"/>
  <c r="T15" i="53"/>
  <c r="T14" i="53"/>
  <c r="T13" i="53"/>
  <c r="T12" i="53"/>
  <c r="T11" i="53"/>
  <c r="T10" i="53"/>
  <c r="T9" i="53"/>
  <c r="T8" i="53"/>
  <c r="T7" i="53"/>
  <c r="T6" i="53"/>
  <c r="T5" i="53"/>
  <c r="T4" i="53"/>
  <c r="T3" i="53"/>
  <c r="R8" i="52"/>
  <c r="H23" i="50"/>
  <c r="G23" i="50"/>
  <c r="H22" i="50"/>
  <c r="G22" i="50"/>
  <c r="H13" i="50"/>
  <c r="G13" i="50"/>
  <c r="H12" i="50"/>
  <c r="G12" i="50"/>
  <c r="J19" i="49"/>
  <c r="J18" i="49"/>
  <c r="J17" i="49"/>
  <c r="J16" i="49"/>
  <c r="J15" i="49"/>
  <c r="J14" i="49"/>
  <c r="J13" i="49"/>
  <c r="J12" i="49"/>
  <c r="J11" i="49"/>
  <c r="J10" i="49"/>
  <c r="J9" i="49"/>
  <c r="J8" i="49"/>
  <c r="J7" i="49"/>
  <c r="J6" i="49"/>
  <c r="J5" i="49"/>
  <c r="J4" i="49"/>
  <c r="J3" i="49"/>
  <c r="O37" i="46"/>
  <c r="N37" i="46"/>
  <c r="O36" i="46"/>
  <c r="N36" i="46"/>
  <c r="M34" i="46"/>
  <c r="O34" i="46" s="1"/>
  <c r="M33" i="46"/>
  <c r="N33" i="46" s="1"/>
  <c r="O32" i="46"/>
  <c r="M32" i="46"/>
  <c r="N32" i="46" s="1"/>
  <c r="M31" i="46"/>
  <c r="M30" i="46"/>
  <c r="O30" i="46" s="1"/>
  <c r="M29" i="46"/>
  <c r="N29" i="46" s="1"/>
  <c r="O28" i="46"/>
  <c r="N28" i="46"/>
  <c r="M28" i="46"/>
  <c r="M27" i="46"/>
  <c r="O26" i="46"/>
  <c r="N26" i="46"/>
  <c r="O25" i="46"/>
  <c r="N25" i="46"/>
  <c r="O24" i="46"/>
  <c r="N24" i="46"/>
  <c r="O23" i="46"/>
  <c r="N23" i="46"/>
  <c r="M22" i="46"/>
  <c r="O22" i="46" s="1"/>
  <c r="O21" i="46"/>
  <c r="N21" i="46"/>
  <c r="O20" i="46"/>
  <c r="N20" i="46"/>
  <c r="O19" i="46"/>
  <c r="N19" i="46"/>
  <c r="O18" i="46"/>
  <c r="N18" i="46"/>
  <c r="O17" i="46"/>
  <c r="N17" i="46"/>
  <c r="O16" i="46"/>
  <c r="N16" i="46"/>
  <c r="O15" i="46"/>
  <c r="N15" i="46"/>
  <c r="O14" i="46"/>
  <c r="N14" i="46"/>
  <c r="L14" i="46"/>
  <c r="L35" i="46" s="1"/>
  <c r="L38" i="46" s="1"/>
  <c r="O13" i="46"/>
  <c r="N13" i="46"/>
  <c r="L13" i="46"/>
  <c r="O12" i="46"/>
  <c r="N12" i="46"/>
  <c r="O11" i="46"/>
  <c r="N11" i="46"/>
  <c r="O10" i="46"/>
  <c r="N10" i="46"/>
  <c r="O9" i="46"/>
  <c r="N9" i="46"/>
  <c r="O8" i="46"/>
  <c r="M8" i="46"/>
  <c r="N8" i="46" s="1"/>
  <c r="L8" i="46"/>
  <c r="O7" i="46"/>
  <c r="N7" i="46"/>
  <c r="M6" i="46"/>
  <c r="M5" i="46"/>
  <c r="O5" i="46" s="1"/>
  <c r="O4" i="46"/>
  <c r="N4" i="46"/>
  <c r="M3" i="46"/>
  <c r="L41" i="45"/>
  <c r="M38" i="45"/>
  <c r="L38" i="45"/>
  <c r="L44" i="45" s="1"/>
  <c r="L37" i="45"/>
  <c r="L43" i="45" s="1"/>
  <c r="L36" i="45"/>
  <c r="L42" i="45" s="1"/>
  <c r="M35" i="45"/>
  <c r="L35" i="45"/>
  <c r="M34" i="45"/>
  <c r="L34" i="45"/>
  <c r="M33" i="45"/>
  <c r="L33" i="45"/>
  <c r="L40" i="45" s="1"/>
  <c r="M32" i="45"/>
  <c r="L32" i="45"/>
  <c r="M31" i="45"/>
  <c r="L31" i="45"/>
  <c r="L39" i="45" s="1"/>
  <c r="M30" i="45"/>
  <c r="L30" i="45"/>
  <c r="L29" i="45"/>
  <c r="M28" i="45"/>
  <c r="L28" i="45"/>
  <c r="N27" i="45"/>
  <c r="M26" i="45"/>
  <c r="O26" i="45" s="1"/>
  <c r="L26" i="45"/>
  <c r="M25" i="45"/>
  <c r="O25" i="45" s="1"/>
  <c r="L25" i="45"/>
  <c r="O24" i="45"/>
  <c r="N24" i="45"/>
  <c r="O23" i="45"/>
  <c r="M23" i="45"/>
  <c r="M29" i="45" s="1"/>
  <c r="O22" i="45"/>
  <c r="N22" i="45"/>
  <c r="M22" i="45"/>
  <c r="N21" i="45"/>
  <c r="O20" i="45"/>
  <c r="N20" i="45"/>
  <c r="O19" i="45"/>
  <c r="N19" i="45"/>
  <c r="O18" i="45"/>
  <c r="N18" i="45"/>
  <c r="O17" i="45"/>
  <c r="N17" i="45"/>
  <c r="V16" i="45"/>
  <c r="V19" i="45" s="1"/>
  <c r="M16" i="45"/>
  <c r="L16" i="45"/>
  <c r="L15" i="45"/>
  <c r="L14" i="45"/>
  <c r="M13" i="45"/>
  <c r="L13" i="45"/>
  <c r="M12" i="45"/>
  <c r="L12" i="45"/>
  <c r="M11" i="45"/>
  <c r="L11" i="45"/>
  <c r="O10" i="45"/>
  <c r="N10" i="45"/>
  <c r="M9" i="45"/>
  <c r="O9" i="45" s="1"/>
  <c r="M8" i="45"/>
  <c r="O8" i="45" s="1"/>
  <c r="O7" i="45"/>
  <c r="N7" i="45"/>
  <c r="O6" i="45"/>
  <c r="N6" i="45"/>
  <c r="O5" i="45"/>
  <c r="N5" i="45"/>
  <c r="O4" i="45"/>
  <c r="N4" i="45"/>
  <c r="O3" i="45"/>
  <c r="N3" i="45"/>
  <c r="U17" i="43"/>
  <c r="K17" i="43"/>
  <c r="U16" i="43"/>
  <c r="K16" i="43"/>
  <c r="U15" i="43"/>
  <c r="K15" i="43"/>
  <c r="U14" i="43"/>
  <c r="K14" i="43"/>
  <c r="U13" i="43"/>
  <c r="K13" i="43"/>
  <c r="U12" i="43"/>
  <c r="K12" i="43"/>
  <c r="U11" i="43"/>
  <c r="K11" i="43"/>
  <c r="T10" i="43"/>
  <c r="U10" i="43" s="1"/>
  <c r="J10" i="43"/>
  <c r="J8" i="43" s="1"/>
  <c r="K8" i="43" s="1"/>
  <c r="U9" i="43"/>
  <c r="K9" i="43"/>
  <c r="T8" i="43"/>
  <c r="U8" i="43" s="1"/>
  <c r="U7" i="43"/>
  <c r="K7" i="43"/>
  <c r="U6" i="43"/>
  <c r="K6" i="43"/>
  <c r="U5" i="43"/>
  <c r="K5" i="43"/>
  <c r="U4" i="43"/>
  <c r="K4" i="43"/>
  <c r="R28" i="42"/>
  <c r="Q28" i="42"/>
  <c r="P28" i="42"/>
  <c r="O28" i="42"/>
  <c r="N28" i="42"/>
  <c r="M28" i="42"/>
  <c r="L28" i="42"/>
  <c r="K28" i="42"/>
  <c r="J28" i="42"/>
  <c r="I28" i="42"/>
  <c r="H28" i="42"/>
  <c r="D28" i="42"/>
  <c r="T26" i="42"/>
  <c r="T25" i="42"/>
  <c r="T24" i="42"/>
  <c r="T23" i="42"/>
  <c r="T22" i="42"/>
  <c r="T21" i="42"/>
  <c r="T20" i="42"/>
  <c r="T19" i="42"/>
  <c r="T18" i="42"/>
  <c r="T17" i="42"/>
  <c r="T16" i="42"/>
  <c r="T14" i="42"/>
  <c r="T13" i="42"/>
  <c r="S12" i="42"/>
  <c r="T12" i="42" s="1"/>
  <c r="T11" i="42"/>
  <c r="T10" i="42"/>
  <c r="T9" i="42"/>
  <c r="T8" i="42"/>
  <c r="T6" i="42"/>
  <c r="B3" i="34"/>
  <c r="L3" i="34" s="1"/>
  <c r="L3" i="33"/>
  <c r="L3" i="32"/>
  <c r="J21" i="30"/>
  <c r="D3" i="28"/>
  <c r="C3" i="28"/>
  <c r="B3" i="28"/>
  <c r="M13" i="26"/>
  <c r="L13" i="26"/>
  <c r="D23" i="14"/>
  <c r="D16" i="14"/>
  <c r="AB19" i="13"/>
  <c r="B15" i="12"/>
  <c r="AC19" i="11"/>
  <c r="J19" i="11"/>
  <c r="AC18" i="11"/>
  <c r="J18" i="11"/>
  <c r="AC17" i="11"/>
  <c r="J17" i="11"/>
  <c r="AC16" i="11"/>
  <c r="J16" i="11"/>
  <c r="AC15" i="11"/>
  <c r="J15" i="11"/>
  <c r="AC14" i="11"/>
  <c r="J14" i="11"/>
  <c r="AC13" i="11"/>
  <c r="J13" i="11"/>
  <c r="AC12" i="11"/>
  <c r="J12" i="11"/>
  <c r="AC11" i="11"/>
  <c r="J11" i="11"/>
  <c r="AC10" i="11"/>
  <c r="J10" i="11"/>
  <c r="AC9" i="11"/>
  <c r="J9" i="11"/>
  <c r="AC8" i="11"/>
  <c r="J8" i="11"/>
  <c r="AC7" i="11"/>
  <c r="J7" i="11"/>
  <c r="AC6" i="11"/>
  <c r="J6" i="11"/>
  <c r="AC5" i="11"/>
  <c r="J5" i="11"/>
  <c r="AC4" i="11"/>
  <c r="J4" i="11"/>
  <c r="AC3" i="11"/>
  <c r="J3" i="11"/>
  <c r="L14" i="9"/>
  <c r="K14" i="9"/>
  <c r="J14" i="9"/>
  <c r="I14" i="9"/>
  <c r="H14" i="9"/>
  <c r="G14" i="9"/>
  <c r="F14" i="9"/>
  <c r="E14" i="9"/>
  <c r="D14" i="9"/>
  <c r="C14" i="9"/>
  <c r="K9" i="9"/>
  <c r="J9" i="9"/>
  <c r="I9" i="9"/>
  <c r="H9" i="9"/>
  <c r="G9" i="9"/>
  <c r="F9" i="9"/>
  <c r="E9" i="9"/>
  <c r="D9" i="9"/>
  <c r="C9" i="9"/>
  <c r="H66" i="8"/>
  <c r="E66" i="8"/>
  <c r="F66" i="8" s="1"/>
  <c r="E65" i="8"/>
  <c r="H65" i="8" s="1"/>
  <c r="E64" i="8"/>
  <c r="H64" i="8" s="1"/>
  <c r="E63" i="8"/>
  <c r="E62" i="8"/>
  <c r="F62" i="8" s="1"/>
  <c r="E61" i="8"/>
  <c r="H61" i="8" s="1"/>
  <c r="E60" i="8"/>
  <c r="H60" i="8" s="1"/>
  <c r="E59" i="8"/>
  <c r="E58" i="8"/>
  <c r="F58" i="8" s="1"/>
  <c r="E57" i="8"/>
  <c r="H57" i="8" s="1"/>
  <c r="D57" i="8"/>
  <c r="C57" i="8"/>
  <c r="D56" i="8"/>
  <c r="E56" i="8" s="1"/>
  <c r="H56" i="8" s="1"/>
  <c r="C56" i="8"/>
  <c r="D55" i="8"/>
  <c r="C55" i="8"/>
  <c r="E55" i="8" s="1"/>
  <c r="H55" i="8" s="1"/>
  <c r="E54" i="8"/>
  <c r="H54" i="8" s="1"/>
  <c r="E53" i="8"/>
  <c r="H53" i="8" s="1"/>
  <c r="E52" i="8"/>
  <c r="E51" i="8"/>
  <c r="F51" i="8" s="1"/>
  <c r="H50" i="8"/>
  <c r="E50" i="8"/>
  <c r="F50" i="8" s="1"/>
  <c r="D49" i="8"/>
  <c r="C49" i="8"/>
  <c r="D48" i="8"/>
  <c r="C48" i="8"/>
  <c r="E48" i="8" s="1"/>
  <c r="H48" i="8" s="1"/>
  <c r="D47" i="8"/>
  <c r="E47" i="8" s="1"/>
  <c r="H47" i="8" s="1"/>
  <c r="C47" i="8"/>
  <c r="D46" i="8"/>
  <c r="C46" i="8"/>
  <c r="D45" i="8"/>
  <c r="E45" i="8" s="1"/>
  <c r="H45" i="8" s="1"/>
  <c r="C45" i="8"/>
  <c r="D44" i="8"/>
  <c r="C44" i="8"/>
  <c r="E44" i="8" s="1"/>
  <c r="H44" i="8" s="1"/>
  <c r="D43" i="8"/>
  <c r="C43" i="8"/>
  <c r="D42" i="8"/>
  <c r="C42" i="8"/>
  <c r="D41" i="8"/>
  <c r="C41" i="8"/>
  <c r="D40" i="8"/>
  <c r="E40" i="8" s="1"/>
  <c r="H40" i="8" s="1"/>
  <c r="C40" i="8"/>
  <c r="E39" i="8"/>
  <c r="H39" i="8" s="1"/>
  <c r="E38" i="8"/>
  <c r="H37" i="8"/>
  <c r="E37" i="8"/>
  <c r="F37" i="8" s="1"/>
  <c r="H36" i="8"/>
  <c r="F36" i="8"/>
  <c r="E36" i="8"/>
  <c r="E35" i="8"/>
  <c r="H35" i="8" s="1"/>
  <c r="E34" i="8"/>
  <c r="E33" i="8"/>
  <c r="H33" i="8" s="1"/>
  <c r="H32" i="8"/>
  <c r="E32" i="8"/>
  <c r="F32" i="8" s="1"/>
  <c r="E31" i="8"/>
  <c r="H31" i="8" s="1"/>
  <c r="E30" i="8"/>
  <c r="E29" i="8"/>
  <c r="H29" i="8" s="1"/>
  <c r="H28" i="8"/>
  <c r="E28" i="8"/>
  <c r="F28" i="8" s="1"/>
  <c r="D27" i="8"/>
  <c r="C27" i="8"/>
  <c r="D26" i="8"/>
  <c r="C26" i="8"/>
  <c r="E25" i="8"/>
  <c r="H25" i="8" s="1"/>
  <c r="E24" i="8"/>
  <c r="D23" i="8"/>
  <c r="C23" i="8"/>
  <c r="E23" i="8" s="1"/>
  <c r="H23" i="8" s="1"/>
  <c r="E21" i="8"/>
  <c r="H21" i="8" s="1"/>
  <c r="D20" i="8"/>
  <c r="D22" i="8" s="1"/>
  <c r="C20" i="8"/>
  <c r="E20" i="8" s="1"/>
  <c r="H20" i="8" s="1"/>
  <c r="E19" i="8"/>
  <c r="H19" i="8" s="1"/>
  <c r="H18" i="8"/>
  <c r="E18" i="8"/>
  <c r="F18" i="8" s="1"/>
  <c r="D17" i="8"/>
  <c r="C17" i="8"/>
  <c r="D16" i="8"/>
  <c r="C16" i="8"/>
  <c r="E16" i="8" s="1"/>
  <c r="H16" i="8" s="1"/>
  <c r="E15" i="8"/>
  <c r="H15" i="8" s="1"/>
  <c r="E14" i="8"/>
  <c r="E13" i="8"/>
  <c r="H13" i="8" s="1"/>
  <c r="E12" i="8"/>
  <c r="H12" i="8" s="1"/>
  <c r="E11" i="8"/>
  <c r="H11" i="8" s="1"/>
  <c r="D11" i="8"/>
  <c r="C11" i="8"/>
  <c r="D10" i="8"/>
  <c r="C10" i="8"/>
  <c r="D9" i="8"/>
  <c r="C9" i="8"/>
  <c r="D8" i="8"/>
  <c r="C8" i="8"/>
  <c r="D7" i="8"/>
  <c r="C7" i="8"/>
  <c r="H6" i="8"/>
  <c r="D6" i="8"/>
  <c r="C6" i="8"/>
  <c r="E6" i="8" s="1"/>
  <c r="H5" i="8"/>
  <c r="F5" i="8"/>
  <c r="E5" i="8"/>
  <c r="E4" i="8"/>
  <c r="H4" i="8" s="1"/>
  <c r="E3" i="8"/>
  <c r="L7" i="8" s="1"/>
  <c r="M7" i="8" s="1"/>
  <c r="T5" i="6"/>
  <c r="J5" i="6"/>
  <c r="J9" i="5"/>
  <c r="J7" i="5" s="1"/>
  <c r="E9" i="5"/>
  <c r="E7" i="5" s="1"/>
  <c r="E17" i="4"/>
  <c r="E16" i="4"/>
  <c r="E15" i="4"/>
  <c r="E14" i="4"/>
  <c r="E13" i="4"/>
  <c r="E12" i="4"/>
  <c r="E11" i="4"/>
  <c r="E10" i="4"/>
  <c r="E9" i="4"/>
  <c r="E8" i="4"/>
  <c r="E7" i="4"/>
  <c r="E6" i="4"/>
  <c r="E5" i="4"/>
  <c r="E4" i="4"/>
  <c r="E3" i="4"/>
  <c r="H11" i="3"/>
  <c r="G11" i="3"/>
  <c r="F11" i="3"/>
  <c r="E11" i="3"/>
  <c r="D11" i="3"/>
  <c r="J10" i="3"/>
  <c r="K8" i="3"/>
  <c r="K7" i="3"/>
  <c r="K6" i="3"/>
  <c r="K5" i="3"/>
  <c r="K4" i="3"/>
  <c r="J43" i="2"/>
  <c r="I43" i="2"/>
  <c r="H43" i="2"/>
  <c r="G43" i="2"/>
  <c r="F43" i="2"/>
  <c r="E43" i="2"/>
  <c r="D43" i="2"/>
  <c r="F4" i="8" l="1"/>
  <c r="E8" i="8"/>
  <c r="H8" i="8" s="1"/>
  <c r="F13" i="8"/>
  <c r="F21" i="8"/>
  <c r="E27" i="8"/>
  <c r="H27" i="8" s="1"/>
  <c r="E42" i="8"/>
  <c r="H42" i="8" s="1"/>
  <c r="F65" i="8"/>
  <c r="F12" i="8"/>
  <c r="F19" i="8"/>
  <c r="F35" i="8"/>
  <c r="N9" i="45"/>
  <c r="M15" i="45"/>
  <c r="O15" i="45" s="1"/>
  <c r="M37" i="45"/>
  <c r="O33" i="46"/>
  <c r="E10" i="8"/>
  <c r="H10" i="8" s="1"/>
  <c r="E17" i="8"/>
  <c r="H17" i="8" s="1"/>
  <c r="F25" i="8"/>
  <c r="E49" i="8"/>
  <c r="H49" i="8" s="1"/>
  <c r="H62" i="8"/>
  <c r="F20" i="8"/>
  <c r="F29" i="8"/>
  <c r="F33" i="8"/>
  <c r="E46" i="8"/>
  <c r="H46" i="8" s="1"/>
  <c r="H51" i="8"/>
  <c r="F54" i="8"/>
  <c r="H58" i="8"/>
  <c r="F61" i="8"/>
  <c r="E9" i="8"/>
  <c r="H9" i="8" s="1"/>
  <c r="C22" i="8"/>
  <c r="E22" i="8" s="1"/>
  <c r="H22" i="8" s="1"/>
  <c r="E26" i="8"/>
  <c r="H26" i="8" s="1"/>
  <c r="E41" i="8"/>
  <c r="H41" i="8" s="1"/>
  <c r="E43" i="8"/>
  <c r="H43" i="8" s="1"/>
  <c r="N23" i="45"/>
  <c r="O29" i="46"/>
  <c r="O13" i="45"/>
  <c r="N13" i="45"/>
  <c r="O6" i="46"/>
  <c r="N6" i="46"/>
  <c r="F15" i="8"/>
  <c r="H59" i="8"/>
  <c r="F59" i="8"/>
  <c r="H63" i="8"/>
  <c r="F63" i="8"/>
  <c r="O32" i="45"/>
  <c r="N32" i="45"/>
  <c r="M36" i="45"/>
  <c r="S28" i="42"/>
  <c r="T28" i="42" s="1"/>
  <c r="O12" i="45"/>
  <c r="N12" i="45"/>
  <c r="M14" i="45"/>
  <c r="O16" i="45"/>
  <c r="N16" i="45"/>
  <c r="N26" i="45"/>
  <c r="O11" i="45"/>
  <c r="N11" i="45"/>
  <c r="N3" i="46"/>
  <c r="O3" i="46"/>
  <c r="M35" i="46"/>
  <c r="O27" i="46"/>
  <c r="N27" i="46"/>
  <c r="L6" i="8"/>
  <c r="M6" i="8" s="1"/>
  <c r="H3" i="8"/>
  <c r="E7" i="8"/>
  <c r="H7" i="8" s="1"/>
  <c r="H30" i="8"/>
  <c r="F30" i="8"/>
  <c r="F39" i="8"/>
  <c r="H52" i="8"/>
  <c r="F52" i="8"/>
  <c r="K10" i="43"/>
  <c r="N8" i="45"/>
  <c r="O28" i="45"/>
  <c r="N28" i="45"/>
  <c r="O30" i="45"/>
  <c r="N30" i="45"/>
  <c r="O34" i="45"/>
  <c r="N34" i="45"/>
  <c r="O38" i="45"/>
  <c r="N38" i="45"/>
  <c r="M44" i="45"/>
  <c r="F3" i="8"/>
  <c r="H24" i="8"/>
  <c r="F24" i="8"/>
  <c r="H34" i="8"/>
  <c r="F34" i="8"/>
  <c r="F6" i="8"/>
  <c r="H14" i="8"/>
  <c r="F14" i="8"/>
  <c r="F31" i="8"/>
  <c r="H38" i="8"/>
  <c r="F38" i="8"/>
  <c r="F53" i="8"/>
  <c r="F60" i="8"/>
  <c r="F64" i="8"/>
  <c r="N25" i="45"/>
  <c r="O29" i="45"/>
  <c r="N29" i="45"/>
  <c r="O31" i="45"/>
  <c r="M39" i="45"/>
  <c r="N31" i="45"/>
  <c r="O33" i="45"/>
  <c r="N33" i="45"/>
  <c r="M40" i="45"/>
  <c r="O35" i="45"/>
  <c r="M41" i="45"/>
  <c r="N35" i="45"/>
  <c r="O37" i="45"/>
  <c r="M43" i="45"/>
  <c r="N37" i="45"/>
  <c r="O31" i="46"/>
  <c r="N31" i="46"/>
  <c r="N5" i="46"/>
  <c r="N22" i="46"/>
  <c r="N30" i="46"/>
  <c r="N34" i="46"/>
  <c r="F7" i="8" l="1"/>
  <c r="N15" i="45"/>
  <c r="O40" i="45"/>
  <c r="N40" i="45"/>
  <c r="O35" i="46"/>
  <c r="M38" i="46"/>
  <c r="N35" i="46"/>
  <c r="O41" i="45"/>
  <c r="N41" i="45"/>
  <c r="O39" i="45"/>
  <c r="N39" i="45"/>
  <c r="O43" i="45"/>
  <c r="N43" i="45"/>
  <c r="O44" i="45"/>
  <c r="N44" i="45"/>
  <c r="O14" i="45"/>
  <c r="N14" i="45"/>
  <c r="O36" i="45"/>
  <c r="N36" i="45"/>
  <c r="M42" i="45"/>
  <c r="O38" i="46" l="1"/>
  <c r="N38" i="46"/>
  <c r="O42" i="45"/>
  <c r="N42" i="45"/>
</calcChain>
</file>

<file path=xl/sharedStrings.xml><?xml version="1.0" encoding="utf-8"?>
<sst xmlns="http://schemas.openxmlformats.org/spreadsheetml/2006/main" count="1585" uniqueCount="867">
  <si>
    <t xml:space="preserve">Memòria sobre l'economia, el treball i la societat de les Illes Balears </t>
  </si>
  <si>
    <t>Índex de Quadres i gràfics. III.4: Salut, qualitat de vida i serveis sanitaris 2020</t>
  </si>
  <si>
    <t xml:space="preserve">Quadre III-4.1. </t>
  </si>
  <si>
    <t>Centres, serveis i establiments sanitaris de les Illes Balears (2020)</t>
  </si>
  <si>
    <t>Quadre III-4.2.</t>
  </si>
  <si>
    <t>Hospitals a les Illes Balears (2020)</t>
  </si>
  <si>
    <t>Quadre III-4.3.</t>
  </si>
  <si>
    <t>Dotació dels equips d'alta tecnologia dels hospitals de les Illes Balears per finalitat assistencial i dependència (2020)</t>
  </si>
  <si>
    <t xml:space="preserve">Gràfic III-4.1. </t>
  </si>
  <si>
    <t>Evolució del nombre de llits instal·lats als hospitals de les Illes Balears per titularitat del centre (2020*)</t>
  </si>
  <si>
    <t xml:space="preserve">Gràfic III-4.2. </t>
  </si>
  <si>
    <t>Evolució del personal total en el sistema sanitari de les Illes Balears (2012-2020*)</t>
  </si>
  <si>
    <t xml:space="preserve">Gràfic III-4.3. </t>
  </si>
  <si>
    <t xml:space="preserve">Evolució del nombre de metges en el sistema sanitari de les Illes Balears (2012-2020*)
</t>
  </si>
  <si>
    <t xml:space="preserve">Gràfic III-4.4. 
</t>
  </si>
  <si>
    <t>Taxa de professionals sanitaris per mil habitants a les Illes Balears (2020*)</t>
  </si>
  <si>
    <t xml:space="preserve">Quadre III-4.4. </t>
  </si>
  <si>
    <t>Principals dades d'activitat en els sistemes públic i privat d'atenció especialitzada a les Illes Balears per àrees (2020)</t>
  </si>
  <si>
    <t xml:space="preserve">Quadre III-4.5. </t>
  </si>
  <si>
    <t>Activitat total d'atenció primària IB-Salut (2011-2020)</t>
  </si>
  <si>
    <t xml:space="preserve">Gràfic III-4.5. </t>
  </si>
  <si>
    <t xml:space="preserve">Modalitat de la cobertura sanitària (exclusiva) de la població de 15 anys i més per sexes i comunitats autònomes (2020)
</t>
  </si>
  <si>
    <t xml:space="preserve">Gràfic III-4.6. </t>
  </si>
  <si>
    <t xml:space="preserve">Pressupostos inicials per comunitats autònomes (euros per habitat) (2013-2020*)
</t>
  </si>
  <si>
    <t xml:space="preserve">Quadre III-4.6. </t>
  </si>
  <si>
    <t>Despesa sanitària pública consolidada segons la comunitat autònoma (2019*)</t>
  </si>
  <si>
    <t xml:space="preserve">Gràfic III-4.7. </t>
  </si>
  <si>
    <t xml:space="preserve">Despesa hospitalària per habitant (en euros) a Espanya i a les Balears per titularitat del centre (2012-2019*)
</t>
  </si>
  <si>
    <t>Gràfic III-4.8.</t>
  </si>
  <si>
    <t xml:space="preserve">Anys d'esperança de vida en néixer
</t>
  </si>
  <si>
    <t>Gràfic III-4.9.</t>
  </si>
  <si>
    <t xml:space="preserve">Taxes de mortalitat per causes per 10.000 h.
</t>
  </si>
  <si>
    <t>Gràfic III-4.10.</t>
  </si>
  <si>
    <t>Percentatges de mortalitat per causes externes</t>
  </si>
  <si>
    <t>Gràfic III-4.11.</t>
  </si>
  <si>
    <t xml:space="preserve">Mortalitat per sida (casos)
</t>
  </si>
  <si>
    <t>Gràfic III-4.12.</t>
  </si>
  <si>
    <t xml:space="preserve">Mortalitat per grip/pneumònia (casos)
</t>
  </si>
  <si>
    <t xml:space="preserve">Quadre III-4.7. </t>
  </si>
  <si>
    <t>Grans grups diagnòstics dels hospitals públics (2011-2020)</t>
  </si>
  <si>
    <t>Quadre III-4.8.</t>
  </si>
  <si>
    <t>Malalties de declaració obligatòria</t>
  </si>
  <si>
    <t>Gràfic III-4.13a.</t>
  </si>
  <si>
    <t>Percepció de l'estat de salut. Dones</t>
  </si>
  <si>
    <t>Gràfic III-4.13b.</t>
  </si>
  <si>
    <t>Percepció de l'estat de salut. Homes</t>
  </si>
  <si>
    <t>Gràfic III-4.14.</t>
  </si>
  <si>
    <t xml:space="preserve">Taxa de mortalitat infantil per 1.000 naixements vius (2013-2019)
</t>
  </si>
  <si>
    <t xml:space="preserve">Quadre III-4.9. </t>
  </si>
  <si>
    <t>Taxa de natalitat de 1.000 nascuts vius a les Illes Balears i a Espanya (2010-2019)</t>
  </si>
  <si>
    <t xml:space="preserve">Quadre III-4.10. </t>
  </si>
  <si>
    <t>Percentatge de nascuts de mares menors de 20 anys a les Illes Balears i a Espanya (2010-2019)</t>
  </si>
  <si>
    <t xml:space="preserve">Quadre III-4.11. </t>
  </si>
  <si>
    <t>Percentatge de nounats amb baix pes &lt; 2.500 grams a les Illes Balears i a Espanya (2014-2019)</t>
  </si>
  <si>
    <t xml:space="preserve">Quadre III-4.12. </t>
  </si>
  <si>
    <t>Naixements a les Illes Balears i a Espanya segons el pes en néixer (2014-2019)</t>
  </si>
  <si>
    <t>Gràfic III-4.15.</t>
  </si>
  <si>
    <t xml:space="preserve">Interrupcions voluntàries de l'embaràs taxes per 1.000 dones
</t>
  </si>
  <si>
    <t>Gràfic III-4.16.</t>
  </si>
  <si>
    <t xml:space="preserve">Prevalença  (%) del consum de drogues en els darrers 30 dies en la població major de 15 anys
</t>
  </si>
  <si>
    <t xml:space="preserve">Gràfic III-4.17.
</t>
  </si>
  <si>
    <t xml:space="preserve">Prevalença (%) de consum de drogues en persones de 15 a 64 anys els darrers 12 mesos, per sexe
</t>
  </si>
  <si>
    <t>Quadre III-4.13.</t>
  </si>
  <si>
    <t>Evolució dels resultats d’indicadors de producció científica a l’Institut d’Investigació Sanitària de les Illes Balears (Idisba) des de la seva creació el 2014</t>
  </si>
  <si>
    <t xml:space="preserve">Quadre III-4.14. </t>
  </si>
  <si>
    <t>Resolució dels protocols presentats al 2020 al CEI-IB</t>
  </si>
  <si>
    <t>Gràfic III-4.18.</t>
  </si>
  <si>
    <t xml:space="preserve">Publicacions indexades
</t>
  </si>
  <si>
    <t>Gràfic III-4.19.</t>
  </si>
  <si>
    <t xml:space="preserve">% Q1
</t>
  </si>
  <si>
    <t>Gràfic III-4.20.</t>
  </si>
  <si>
    <t>Patents sol·licitades</t>
  </si>
  <si>
    <t>Gràfic III-4.21.</t>
  </si>
  <si>
    <t>Gràfic III-4.22.</t>
  </si>
  <si>
    <t xml:space="preserve">Descàrregues text complet Bibliosalut 2015-2020
</t>
  </si>
  <si>
    <t>Gràfic III-4.23.</t>
  </si>
  <si>
    <t xml:space="preserve">De les afirmacions següents, quina expressa millor la seva opinió sobre el funcionament del sistema sanitari (2008-2019)
</t>
  </si>
  <si>
    <t>Gràfic III-4.24.</t>
  </si>
  <si>
    <t xml:space="preserve">Percentatge d'enquestats que considera que ha rebut una atenció bona o molt bona en atenció primària (2003-2019)
</t>
  </si>
  <si>
    <t>Gràfic III-4.25.</t>
  </si>
  <si>
    <t xml:space="preserve">Percentatge d'enquestats que considera que ha rebut una atenció bona o molt bona en la darrera urgència (2004-2019)
</t>
  </si>
  <si>
    <t>Gràfic III-4.26.</t>
  </si>
  <si>
    <t xml:space="preserve">Percentatge d'enquestats que considera que ha rebut una atenció bona o molt bona en hospitalització (2003-2019)
</t>
  </si>
  <si>
    <t>Gràfic III-4.27.</t>
  </si>
  <si>
    <t xml:space="preserve">Percepció de la situació de les llistes d'espera (2000-2019)
</t>
  </si>
  <si>
    <t xml:space="preserve">Quadre IIIA-4.1. </t>
  </si>
  <si>
    <t>Dotació dels equips d'alta tecnologia dels hospitals de les Illes Balears per finalitat assistencial i dependència (2020*)</t>
  </si>
  <si>
    <t>Quadre IIIA-4.2.</t>
  </si>
  <si>
    <t>Evolució dels llits instal·lats als hospitals de les Illes Balears per titularitat del centre (2012-2020*)</t>
  </si>
  <si>
    <t xml:space="preserve">Quadre IIIA-4.3. </t>
  </si>
  <si>
    <t>Evolució del personal total i de metges en el sistema sanitari de les Illes Balears (2012-2020*)</t>
  </si>
  <si>
    <t xml:space="preserve">Quadre IIIA-4.4. </t>
  </si>
  <si>
    <t>Evolució dels professionals sanitaris (2010-2020*)</t>
  </si>
  <si>
    <t xml:space="preserve">Quadre IIIA-4.5. </t>
  </si>
  <si>
    <t>Evolució del personal sanitari per especialitats (2010-2020*)</t>
  </si>
  <si>
    <t xml:space="preserve">Quadre IIIA-4.6. </t>
  </si>
  <si>
    <t>Evolució de l'activitat d'atenció primària IB-Salut (2011-2020)</t>
  </si>
  <si>
    <t xml:space="preserve">Quadre IIIA-4.7. </t>
  </si>
  <si>
    <t>Modalitat de la cobertura sanitària (exclusiva) de la població de 15 anys i més per sexes i comunitats autònomes (2020)</t>
  </si>
  <si>
    <t xml:space="preserve">Quadre IIIA-4.8. </t>
  </si>
  <si>
    <t>Pressuposts inicials (euros per habitant) en sanitat per comunitats autònomes (2013-2020*)</t>
  </si>
  <si>
    <t>Quadre IIIA-4.9.</t>
  </si>
  <si>
    <t>Despesa hospitalària a Espanya i a les Balears per titularitat del centre (2010-2019*)</t>
  </si>
  <si>
    <t>Quadre IIIA-4.10.</t>
  </si>
  <si>
    <t>Taxa de mortalitat infantil per 1.000 naixements vius a les Illes Balears i Espanya per sexes (2010-2019)</t>
  </si>
  <si>
    <t>Quadre III-4.1. Centres, serveis i establiments sanitaris de les Illes Balears (2020)</t>
  </si>
  <si>
    <t>Tipus de centre, servei, establiment</t>
  </si>
  <si>
    <t>Autoritzats</t>
  </si>
  <si>
    <t>Per illes</t>
  </si>
  <si>
    <t>Per titularitat</t>
  </si>
  <si>
    <t>Mallorca</t>
  </si>
  <si>
    <t>Menorca</t>
  </si>
  <si>
    <t>Eivissa</t>
  </si>
  <si>
    <t>Formentera</t>
  </si>
  <si>
    <t>Públic</t>
  </si>
  <si>
    <t>Privat</t>
  </si>
  <si>
    <t>Biobancs</t>
  </si>
  <si>
    <t>B.1</t>
  </si>
  <si>
    <t>Biobancs de tumors</t>
  </si>
  <si>
    <t>B.2</t>
  </si>
  <si>
    <t>Altres biobancs</t>
  </si>
  <si>
    <t>Centres amb internament (hospitals)</t>
  </si>
  <si>
    <t>C.1.1</t>
  </si>
  <si>
    <t>Hospitals generals</t>
  </si>
  <si>
    <t>C.1.2</t>
  </si>
  <si>
    <t>Hospitals especialitzats</t>
  </si>
  <si>
    <t>C.1.3</t>
  </si>
  <si>
    <t>Hospitals de mitjana i llarga estada</t>
  </si>
  <si>
    <t>C.1.4</t>
  </si>
  <si>
    <t>Hospitals de salut mental i tractament de toxicomanies</t>
  </si>
  <si>
    <t>Centres ambulatoris</t>
  </si>
  <si>
    <t>C.2.1</t>
  </si>
  <si>
    <t>Consultes mèdiques</t>
  </si>
  <si>
    <t>C.2.2</t>
  </si>
  <si>
    <t>Consultes d'altres professionals sanitaris</t>
  </si>
  <si>
    <t>C.2.3.1</t>
  </si>
  <si>
    <t>Centres de salut</t>
  </si>
  <si>
    <t>C.2.3.2</t>
  </si>
  <si>
    <t>Unitats bàsiques de salut</t>
  </si>
  <si>
    <t>C.2.4</t>
  </si>
  <si>
    <t>Centres polivalents</t>
  </si>
  <si>
    <t>C.2.5.1</t>
  </si>
  <si>
    <t>Clíniques dentals</t>
  </si>
  <si>
    <t>C.2.5.10</t>
  </si>
  <si>
    <t>Centres de reconeixements</t>
  </si>
  <si>
    <t>C.2.5.2</t>
  </si>
  <si>
    <t>Centres de reproducció humana assistida</t>
  </si>
  <si>
    <t>C.2.5.3</t>
  </si>
  <si>
    <t>Centres d'interrupció voluntària de l'embaràs</t>
  </si>
  <si>
    <t>C.2.5.5</t>
  </si>
  <si>
    <t>Centres de diàlisi</t>
  </si>
  <si>
    <t>C.2.5.6.1</t>
  </si>
  <si>
    <t>Centres de diagnòstic per la imatge</t>
  </si>
  <si>
    <t>C.2.5.6.2</t>
  </si>
  <si>
    <t>Laboratori d'anàlisis clíniques</t>
  </si>
  <si>
    <t>C.2.5.7</t>
  </si>
  <si>
    <t>Unitats mòbils d'assistència sanitària</t>
  </si>
  <si>
    <t>C.2.5.8</t>
  </si>
  <si>
    <t>Centres de transfusió</t>
  </si>
  <si>
    <t>C.2.5.9</t>
  </si>
  <si>
    <t>Bancs de teixits</t>
  </si>
  <si>
    <t>C.2.5.90.1</t>
  </si>
  <si>
    <t>Mútues d'accidents de treball i malalties professionals de la Seguretat Social (MATMPSS)</t>
  </si>
  <si>
    <t>C.2.5.90.2</t>
  </si>
  <si>
    <t>Centres especialitzats en medicina estètica</t>
  </si>
  <si>
    <t>C.2.5.90.3</t>
  </si>
  <si>
    <t>Centres especialitzats en fisioteràpia i rehabilitació</t>
  </si>
  <si>
    <t>C.2.5.90.4</t>
  </si>
  <si>
    <t>Altres centres especialitzats</t>
  </si>
  <si>
    <t>C.2.90.1</t>
  </si>
  <si>
    <t>Proveïdors d'assistència sanitària domiciliària</t>
  </si>
  <si>
    <t>C.2.90.2</t>
  </si>
  <si>
    <t>Altres proveïdors d'assistència sanitària</t>
  </si>
  <si>
    <t>Serveis sanitaris en una organització no sanitària</t>
  </si>
  <si>
    <t>C.3.1</t>
  </si>
  <si>
    <t>Serveis sanitaris a empreses de prevenció de riscs laborals</t>
  </si>
  <si>
    <t>C.3.2</t>
  </si>
  <si>
    <t>Serveis sanitaris en centres sociosanitaris</t>
  </si>
  <si>
    <t>C.3.3</t>
  </si>
  <si>
    <t>Serveis sanitaris en centres ludicoesportius i balnearis</t>
  </si>
  <si>
    <t>C.3.4</t>
  </si>
  <si>
    <t>Serveis sanitaris en centres penitenciaris</t>
  </si>
  <si>
    <t>C.3.5</t>
  </si>
  <si>
    <t>Serveis sanitaris en centres d'atenció a drogodependències/addiccions</t>
  </si>
  <si>
    <t>C.3.6</t>
  </si>
  <si>
    <t>Serveis sanitaris a empreses</t>
  </si>
  <si>
    <t>C.3.7</t>
  </si>
  <si>
    <t>Altres serveis sanitaris integrats en una organització no sanitària</t>
  </si>
  <si>
    <t>Establiments</t>
  </si>
  <si>
    <t>E.3</t>
  </si>
  <si>
    <t>Òptiques</t>
  </si>
  <si>
    <t>E.4</t>
  </si>
  <si>
    <t>Ortopèdies</t>
  </si>
  <si>
    <t>E.5</t>
  </si>
  <si>
    <t>Establiments d'audiopròtesis</t>
  </si>
  <si>
    <t>AMB</t>
  </si>
  <si>
    <t>Ambulàncies</t>
  </si>
  <si>
    <t>FAR</t>
  </si>
  <si>
    <t>Farmàcies</t>
  </si>
  <si>
    <t>TOTAL</t>
  </si>
  <si>
    <t>Font: Registre de centres, serveis i establiments sanitaris de les Illes Balears i registre nacional 2021</t>
  </si>
  <si>
    <t>Quadre III-4.2. Hospitals a les Illes Balears (2020*)</t>
  </si>
  <si>
    <t>Dependència patrimonial</t>
  </si>
  <si>
    <t>Seguretat Social</t>
  </si>
  <si>
    <t>Comunitat Autònoma</t>
  </si>
  <si>
    <t>Consell</t>
  </si>
  <si>
    <t>Mútues d'accidents de treball i malalties professionals</t>
  </si>
  <si>
    <t>Privats</t>
  </si>
  <si>
    <t>Total hospitals</t>
  </si>
  <si>
    <t>Total llits hospitalaris</t>
  </si>
  <si>
    <t>% de llits instal·lats</t>
  </si>
  <si>
    <t>Dependència funcional</t>
  </si>
  <si>
    <t>IB-Salut</t>
  </si>
  <si>
    <t>Sistema Nacional de Salut</t>
  </si>
  <si>
    <t>Llits hospitalaris</t>
  </si>
  <si>
    <t>Font: Elaboració pròpia a partir del SIAE 2020* i del Registre de centres, serveis i establiments sanitaris de les Illes Balears 2020</t>
  </si>
  <si>
    <t>* Dades provisionals pendents de consolidar.</t>
  </si>
  <si>
    <t>El Consell d'Eivissa té a càrrec seu un hospital -Residència que està en el catàleg de Residències per a gent gran</t>
  </si>
  <si>
    <t>Quadre III-4.3. Dotació dels equips d'alta tecnologia dels hospitals de les Illes Balears per finalitat assistencial i dependència (2020*)</t>
  </si>
  <si>
    <t>Total</t>
  </si>
  <si>
    <t>Públics</t>
  </si>
  <si>
    <t>% públic</t>
  </si>
  <si>
    <t>Llits instal·lats</t>
  </si>
  <si>
    <t>Sales d'operacions</t>
  </si>
  <si>
    <t>Alta tecnologia</t>
  </si>
  <si>
    <t>TAC</t>
  </si>
  <si>
    <t>RM</t>
  </si>
  <si>
    <t>GAM</t>
  </si>
  <si>
    <t>HEM</t>
  </si>
  <si>
    <t>ASD</t>
  </si>
  <si>
    <t>LIT</t>
  </si>
  <si>
    <t>ALI</t>
  </si>
  <si>
    <t>SPECT</t>
  </si>
  <si>
    <t>PET</t>
  </si>
  <si>
    <t>MAMOS</t>
  </si>
  <si>
    <t>DO</t>
  </si>
  <si>
    <t>DIAL</t>
  </si>
  <si>
    <t>Font: Elaboració pròpia a partir del SIAE 2020*</t>
  </si>
  <si>
    <t>TAC (tomografia axial computeritzada), RM (ressonància magnètica), GAM (càmera gamma), HEM (sala d’hemodinàmica), ASD (angiografia per sostracció digital), LIT (litotrícia extracorpòria per ones de xoc), ALI (accelerador de partícules), SPECT (tomografia per emissió de fotons), PET (tomografia per emissió de positrons), MAMOS (mamògraf), DO (densitòmetres ossis), DIAL (equips d’hemodiàlisi).</t>
  </si>
  <si>
    <t>2020*</t>
  </si>
  <si>
    <t>Llits en funcionament</t>
  </si>
  <si>
    <t>Incubadores (en funcionament)</t>
  </si>
  <si>
    <t>Llits en hospitals d'aguts</t>
  </si>
  <si>
    <t>Llits en hospitals psiquiàtrics</t>
  </si>
  <si>
    <t>Llits en hospitals de mitjana i llarga estada</t>
  </si>
  <si>
    <t>Font: Elaboració pròpia a partir del Sistema d'informació d'atenció especialitzada (SIAE) 2020*</t>
  </si>
  <si>
    <t>Nota: Durant l'any 2017 hi ha una disminució dels llits perquè només s'han comptabilitzat els llits destinats a l'activitat sanitària.</t>
  </si>
  <si>
    <t>Evolució del personal total i dels metges en el sistema sanitari de les Illes Balears (2012-2020*)</t>
  </si>
  <si>
    <t>Personal vinculat</t>
  </si>
  <si>
    <t>Personal col·laborador</t>
  </si>
  <si>
    <t>Metges interns residents</t>
  </si>
  <si>
    <t>Metges col·laboradors</t>
  </si>
  <si>
    <t>Metges vinculats</t>
  </si>
  <si>
    <t>Font: Elaboració pròpia a partir del Sistema d'Informació d'Atenció Especialitzada (SIAE) 2020*</t>
  </si>
  <si>
    <t>Evolució del professionals sanitaris (2010-2020*)</t>
  </si>
  <si>
    <t>2019*</t>
  </si>
  <si>
    <t>Públics-SNS</t>
  </si>
  <si>
    <t>Personal total vinculat</t>
  </si>
  <si>
    <t>Infermers vinculats</t>
  </si>
  <si>
    <t>Tècnics sanitaris vinculats</t>
  </si>
  <si>
    <t>Personal no sanitari</t>
  </si>
  <si>
    <t>Font: Sistema d’informació d’atenció especialitzada (SIAE) 2020*</t>
  </si>
  <si>
    <t>Quadre III-4.4. Principals dades d'activitat en els sistemes públic i privat d'atenció especialitzada a les illes balears per àrees (2020*)</t>
  </si>
  <si>
    <t>Total 2020</t>
  </si>
  <si>
    <t>Total 2019</t>
  </si>
  <si>
    <t>% de var. 2020/2019</t>
  </si>
  <si>
    <t>Hospitalització</t>
  </si>
  <si>
    <t>Altes</t>
  </si>
  <si>
    <t>Estades</t>
  </si>
  <si>
    <t>Altes per 1.000 hab.</t>
  </si>
  <si>
    <t>publics</t>
  </si>
  <si>
    <t>Estades per 1.000 hab.</t>
  </si>
  <si>
    <t>privats</t>
  </si>
  <si>
    <t>Estada mitjana</t>
  </si>
  <si>
    <t>Índex d'ocupació</t>
  </si>
  <si>
    <t>Índex de rotació</t>
  </si>
  <si>
    <t>Mortalitat (% d'altes per defunció)</t>
  </si>
  <si>
    <t>A. quirúrgica</t>
  </si>
  <si>
    <t>Intervencions amb ingrés</t>
  </si>
  <si>
    <t>Intervencions CMA</t>
  </si>
  <si>
    <t>La resta d'intervencions</t>
  </si>
  <si>
    <t>Total intervencions</t>
  </si>
  <si>
    <t>Freqüentació: total intervencions per 1.000 hab.</t>
  </si>
  <si>
    <t>Taxa d'ambulatorització: % intervencions CMA</t>
  </si>
  <si>
    <t>A. obstètrica</t>
  </si>
  <si>
    <t>Parts via vaginal</t>
  </si>
  <si>
    <t>Cesàries</t>
  </si>
  <si>
    <t>Defuncions</t>
  </si>
  <si>
    <t>Total parts</t>
  </si>
  <si>
    <t>Nascuts vius</t>
  </si>
  <si>
    <t>Taxa de cesàries</t>
  </si>
  <si>
    <t>Índex de fecunditat per 1.000 hab.</t>
  </si>
  <si>
    <t>Consultes</t>
  </si>
  <si>
    <t>Primeres consultes</t>
  </si>
  <si>
    <t>Consultes totals</t>
  </si>
  <si>
    <t>Freqüentació: nombre de consultes per 1.000 hab.</t>
  </si>
  <si>
    <t>Percentatge de primeres / totals</t>
  </si>
  <si>
    <t>INE</t>
  </si>
  <si>
    <t>1 de julio de 2020</t>
  </si>
  <si>
    <t>Activitat diagnòstica</t>
  </si>
  <si>
    <t>Angiografia digital</t>
  </si>
  <si>
    <t>Gammagrafia</t>
  </si>
  <si>
    <t>Mamografia</t>
  </si>
  <si>
    <t>Ressonància magnètica</t>
  </si>
  <si>
    <t>Dones edat 15-49</t>
  </si>
  <si>
    <t>Biòpsies</t>
  </si>
  <si>
    <t>Necròpsies</t>
  </si>
  <si>
    <t>Colonoscòpies</t>
  </si>
  <si>
    <t>Broncoscòpies</t>
  </si>
  <si>
    <t>ERCP</t>
  </si>
  <si>
    <t>Angiografia digital per 1.000 hab.</t>
  </si>
  <si>
    <t>Gammagrafia per 1.000 hab.</t>
  </si>
  <si>
    <t>Mamografia per 1.000 hab.</t>
  </si>
  <si>
    <t>PET per 1.000 hab.</t>
  </si>
  <si>
    <t>Ressonància magnètica per 1.000 hab.</t>
  </si>
  <si>
    <t>SPECT per 1.000 hab.</t>
  </si>
  <si>
    <t>TAC per 1.000 hab.</t>
  </si>
  <si>
    <t>Colonoscòpies per 1.000 hab.</t>
  </si>
  <si>
    <t>Broncoscòpies per 1.000 hab.</t>
  </si>
  <si>
    <t>ERCP per 1.000 hab.</t>
  </si>
  <si>
    <t>Urgències</t>
  </si>
  <si>
    <t>Ingressos</t>
  </si>
  <si>
    <t>Trasllats</t>
  </si>
  <si>
    <t>Total urgències ateses</t>
  </si>
  <si>
    <t>Percentatge d'urgències ingressades</t>
  </si>
  <si>
    <t>Pressió d'urgències</t>
  </si>
  <si>
    <t>Freqüentació per 1.000 hab.</t>
  </si>
  <si>
    <t>Altres</t>
  </si>
  <si>
    <t>Total sessions HD</t>
  </si>
  <si>
    <t>Visites en hospitalització a domicili</t>
  </si>
  <si>
    <t>Estudis d'hemodinàmica</t>
  </si>
  <si>
    <t>Tractaments de radiologia intervencionista</t>
  </si>
  <si>
    <t>Sessions en accelerador lineal</t>
  </si>
  <si>
    <t>Altres sessions de radioteràpia</t>
  </si>
  <si>
    <t>Sessions de fisioteràpia</t>
  </si>
  <si>
    <t>Sessions d'hemodiàlisi</t>
  </si>
  <si>
    <t>Sessions de diàlisi peritoneal</t>
  </si>
  <si>
    <t>Quadre III-4.5. Activitat total d'atenció primària IB-Salut (2011-2020)</t>
  </si>
  <si>
    <t>Atenció primària</t>
  </si>
  <si>
    <t>Medicina de família</t>
  </si>
  <si>
    <t>Centre</t>
  </si>
  <si>
    <t>Domicili</t>
  </si>
  <si>
    <t>Freqüentació</t>
  </si>
  <si>
    <t>Cons./MF/dia</t>
  </si>
  <si>
    <t>Pediatria</t>
  </si>
  <si>
    <t>Cons./Ped./dia</t>
  </si>
  <si>
    <t>Infermeria</t>
  </si>
  <si>
    <t>Cons./Inf./dia</t>
  </si>
  <si>
    <t>Punt d'atenció continuada (PAC) / Servei d'urgència d'atenció primària (SUAP)</t>
  </si>
  <si>
    <t>Metge</t>
  </si>
  <si>
    <t>Font: IB-Salut</t>
  </si>
  <si>
    <t>Pública exclusivament</t>
  </si>
  <si>
    <t>Privada exclusivament</t>
  </si>
  <si>
    <t>Mixta</t>
  </si>
  <si>
    <t>Altres situacions</t>
  </si>
  <si>
    <t>Extremadura</t>
  </si>
  <si>
    <t>Cantàbria</t>
  </si>
  <si>
    <t>Castella-la Manxa</t>
  </si>
  <si>
    <t>Melilla</t>
  </si>
  <si>
    <t>Múrcia</t>
  </si>
  <si>
    <t>Andalusia</t>
  </si>
  <si>
    <t>Astúries</t>
  </si>
  <si>
    <t>Aragó</t>
  </si>
  <si>
    <t>Castella i Lleó</t>
  </si>
  <si>
    <t>Com. Valenciana</t>
  </si>
  <si>
    <t>Galícia</t>
  </si>
  <si>
    <t>Ceuta</t>
  </si>
  <si>
    <t>Illes Canàries</t>
  </si>
  <si>
    <t>Navarra</t>
  </si>
  <si>
    <t>Espanya</t>
  </si>
  <si>
    <t>La Rioja</t>
  </si>
  <si>
    <t>País Basc</t>
  </si>
  <si>
    <t>Madrid</t>
  </si>
  <si>
    <t>Catalunya</t>
  </si>
  <si>
    <t>Illes Balears</t>
  </si>
  <si>
    <t>Font: Enquesta europea de salut a Espanya (EESE) 2020</t>
  </si>
  <si>
    <t>Pressuposts inicials (euros per habitant)* en sanitat per comunitats autònomes (2013-2020)</t>
  </si>
  <si>
    <t>2019</t>
  </si>
  <si>
    <t>2020</t>
  </si>
  <si>
    <t>Mitjana 2013-20</t>
  </si>
  <si>
    <t>Mitjana CA</t>
  </si>
  <si>
    <t>Font: Pressuposts inicials per habitant destinats a sanitat MS</t>
  </si>
  <si>
    <t>(*) Dades de població corresponents a les xifres de població publicades per l'Institut Nacional d'Estadística.</t>
  </si>
  <si>
    <t>Font: Pressuposts inicials per habitant destinats a sanitat, MS</t>
  </si>
  <si>
    <t>Quadre III-4.6. Despesa sanitària pública consolidada segons la comunitat autònoma (2019*)</t>
  </si>
  <si>
    <t>Milions d'euros</t>
  </si>
  <si>
    <t>Percentatge sobre el PIB</t>
  </si>
  <si>
    <t>Euros per habitants</t>
  </si>
  <si>
    <t>Canàries</t>
  </si>
  <si>
    <t>Font: Estadística de Despesa Sanitària Pública (EGSP)</t>
  </si>
  <si>
    <t>*Dades provisionals</t>
  </si>
  <si>
    <t>Despesa per habitant (euros)</t>
  </si>
  <si>
    <t>Font: Sistema d’informació d’atenció especialitzada (SIAE)</t>
  </si>
  <si>
    <t>SIAE C1_19</t>
  </si>
  <si>
    <t>columna totcompgastos</t>
  </si>
  <si>
    <t>Total gastos</t>
  </si>
  <si>
    <t>Población/padrón</t>
  </si>
  <si>
    <t>Total gastos * habit</t>
  </si>
  <si>
    <t>Font: Sistema d’informació d’atenció especialitzada (SIAE) 2019*</t>
  </si>
  <si>
    <t>* Dades provisionals</t>
  </si>
  <si>
    <t>Dones</t>
  </si>
  <si>
    <t>Homes</t>
  </si>
  <si>
    <t>Ambdós sexes</t>
  </si>
  <si>
    <t xml:space="preserve">% de variació entre </t>
  </si>
  <si>
    <t>el 2019 i el 2020</t>
  </si>
  <si>
    <t>Nacional</t>
  </si>
  <si>
    <t>Ambos sexos</t>
  </si>
  <si>
    <t>Font: Ibestat</t>
  </si>
  <si>
    <t>Hombres</t>
  </si>
  <si>
    <t>Mujeres</t>
  </si>
  <si>
    <t>Illes Balears 2019</t>
  </si>
  <si>
    <t>GRUP MALALTIA</t>
  </si>
  <si>
    <t>MORTALITAT ‰</t>
  </si>
  <si>
    <t>Tumors</t>
  </si>
  <si>
    <t>M. sistema circulatori</t>
  </si>
  <si>
    <t>M. sistema respiratori</t>
  </si>
  <si>
    <t>Causes externes</t>
  </si>
  <si>
    <t>M. sistema nerviós</t>
  </si>
  <si>
    <t>M. sistema digestiu</t>
  </si>
  <si>
    <t>M. endocrines i metabòliques</t>
  </si>
  <si>
    <t>Trastorns  mentals</t>
  </si>
  <si>
    <t>M. del sistema genitourinari</t>
  </si>
  <si>
    <t xml:space="preserve">Símptomes no classificats </t>
  </si>
  <si>
    <t>M. infeccioses i parasitàries</t>
  </si>
  <si>
    <t>M. del sistema osteomuscular</t>
  </si>
  <si>
    <t>M. de la sang</t>
  </si>
  <si>
    <t>M. de la pell</t>
  </si>
  <si>
    <t>Afeccions perinatals</t>
  </si>
  <si>
    <t>Malformacions congènites</t>
  </si>
  <si>
    <t>Font: INE 2019</t>
  </si>
  <si>
    <t>CAUSES EXTERNES</t>
  </si>
  <si>
    <t>casos</t>
  </si>
  <si>
    <t>percentatge</t>
  </si>
  <si>
    <t>Suïcidi</t>
  </si>
  <si>
    <t xml:space="preserve">Accidents de trànsit </t>
  </si>
  <si>
    <t>Caigudes accidentals</t>
  </si>
  <si>
    <t>Enverinament per psicofàrmacs/drogues</t>
  </si>
  <si>
    <t>Ofegament, submersió i sufocació</t>
  </si>
  <si>
    <t>Altres accidents</t>
  </si>
  <si>
    <t>Altres accidents de transport</t>
  </si>
  <si>
    <t>Complicacions de l'atenció mèdica i quirúrgica</t>
  </si>
  <si>
    <t>Altres enverinaments accidentals</t>
  </si>
  <si>
    <t>Accidents per foc i fum</t>
  </si>
  <si>
    <t>Agressions (homicidi)</t>
  </si>
  <si>
    <t>Altres causes externes</t>
  </si>
  <si>
    <t>Totes</t>
  </si>
  <si>
    <t>Font: Elaboració pròpia a partir de dades de l'INE 2019</t>
  </si>
  <si>
    <t>SIDA</t>
  </si>
  <si>
    <t>Font: Elaboració pròpia a partir de dades de l'INE</t>
  </si>
  <si>
    <t>GRIP/PNEUMÒNIA</t>
  </si>
  <si>
    <t>Quadre III-4.7. Grans grups diagnòstics dels hospitals públics (2011-2020)</t>
  </si>
  <si>
    <t>Nombre</t>
  </si>
  <si>
    <t>% casos</t>
  </si>
  <si>
    <t>Aparell respiratori</t>
  </si>
  <si>
    <t>Aparell circulatori</t>
  </si>
  <si>
    <t>Embaràs, part i puerperi</t>
  </si>
  <si>
    <t>Aparell digestiu</t>
  </si>
  <si>
    <t>Sistema musculoesquelètic</t>
  </si>
  <si>
    <t>Ronyó i vies urinàries</t>
  </si>
  <si>
    <t>Sistema nerviós</t>
  </si>
  <si>
    <t>Sistema hepatobiliar i pancreàtic</t>
  </si>
  <si>
    <t>Oïda, nas, boca i faringe</t>
  </si>
  <si>
    <t>Trastorns mentals</t>
  </si>
  <si>
    <t>Pell, teixit subcutani i mama</t>
  </si>
  <si>
    <t>Malalties infeccioses i parasitàries</t>
  </si>
  <si>
    <t>Patologia perinatal</t>
  </si>
  <si>
    <t>Endocrí, nutrició i metabolisme</t>
  </si>
  <si>
    <t>Aparell reproductor femení</t>
  </si>
  <si>
    <t xml:space="preserve">Font: IB-Salut. </t>
  </si>
  <si>
    <t>Quadre III-4.8. Malalties de declaració obligatòria</t>
  </si>
  <si>
    <t>Casos</t>
  </si>
  <si>
    <t>Diarrea infec.aguda</t>
  </si>
  <si>
    <t>Grip</t>
  </si>
  <si>
    <t>Varicel·la</t>
  </si>
  <si>
    <t>Inf. gonocòccica</t>
  </si>
  <si>
    <t>Sífilis</t>
  </si>
  <si>
    <t>Disenteria bacil·lar</t>
  </si>
  <si>
    <t>F. exant. mediterrània</t>
  </si>
  <si>
    <t>M. meningocòccica</t>
  </si>
  <si>
    <t>M. H. Influenzae</t>
  </si>
  <si>
    <t>Tuberculosi pulm.</t>
  </si>
  <si>
    <t>Tuberculosi, altres</t>
  </si>
  <si>
    <t>Tuberculosi</t>
  </si>
  <si>
    <t>Xarampió</t>
  </si>
  <si>
    <t>Rubèola</t>
  </si>
  <si>
    <t>Parotiditis</t>
  </si>
  <si>
    <t>Tos ferina</t>
  </si>
  <si>
    <t>Hepatitis A</t>
  </si>
  <si>
    <t>Hepatitis B</t>
  </si>
  <si>
    <t>Hepatitis C</t>
  </si>
  <si>
    <t>Alt. hepatitis víriques</t>
  </si>
  <si>
    <t>Legionel·losi</t>
  </si>
  <si>
    <t>Tètan</t>
  </si>
  <si>
    <t>Leishmaniasi</t>
  </si>
  <si>
    <t>Brucel·losi</t>
  </si>
  <si>
    <t>Herpes Zoster</t>
  </si>
  <si>
    <t>MI Str. pyogenes</t>
  </si>
  <si>
    <t>MI Str. pneumoniae</t>
  </si>
  <si>
    <t>Paludisme</t>
  </si>
  <si>
    <t>E.C.Jakobs</t>
  </si>
  <si>
    <t>VIH</t>
  </si>
  <si>
    <t>—</t>
  </si>
  <si>
    <t>Sida</t>
  </si>
  <si>
    <t>Font: Servei d'Epidemiologia. Direcció General de Salut Pública i Participació. Conselleria de Salut i Consum</t>
  </si>
  <si>
    <t>Molt bo</t>
  </si>
  <si>
    <t>Bo</t>
  </si>
  <si>
    <t>Regular</t>
  </si>
  <si>
    <t>Dolent</t>
  </si>
  <si>
    <t>Molt dolent</t>
  </si>
  <si>
    <t>Font: Enquesta Nacional de Salut 2017</t>
  </si>
  <si>
    <t>Taxa de mortalitat infantil per 1.000 naixements vius (2013-2017)</t>
  </si>
  <si>
    <t>Nins</t>
  </si>
  <si>
    <t>Nines</t>
  </si>
  <si>
    <t>Font: INE</t>
  </si>
  <si>
    <t>(a) / b) * 1.000, en què a) nombre de morts abans de complir l'any d'edat, durant un any, i b) nombre de nascuts vius durant aquest any.</t>
  </si>
  <si>
    <t>Quadre III-4.9. Taxa de natalitat de 1.000 nascuts vius a les Illes Balears i a Espanya (2010-2019)</t>
  </si>
  <si>
    <t>Font: Ministeri de Sanitat, Consum i Benestar Social. INCLASNS. http://inclasns.msssi.es</t>
  </si>
  <si>
    <t>Quadre III-4.10. Percentatge de nascuts de mares menors de 20 anys a les Illes Balears i a Espanya (2010-2019)</t>
  </si>
  <si>
    <t>Quadre III-4.11. Percentatge de nounats amb baix pes &lt; 2.500 grams a les Illes Balears i a Espanya (2014-2019)</t>
  </si>
  <si>
    <t>Quadre III-4.12. Naixements a les Illes Balears i a Espanya segons el pes en néixer (2014-2019)</t>
  </si>
  <si>
    <t>Menys de 1.000 g</t>
  </si>
  <si>
    <t>De 1.000 a 1.499 g</t>
  </si>
  <si>
    <t>De 1.500 a 1.999 g</t>
  </si>
  <si>
    <t>De 2.000 a 2.499 g</t>
  </si>
  <si>
    <t>De 2.500 a 2.999 g</t>
  </si>
  <si>
    <t>De 3.000 a 3.499 g</t>
  </si>
  <si>
    <t>De 3.500 a 3.999 g</t>
  </si>
  <si>
    <t>De 4.000 i més g</t>
  </si>
  <si>
    <t>No consta</t>
  </si>
  <si>
    <t>grups d'edat</t>
  </si>
  <si>
    <t>15-19 anys</t>
  </si>
  <si>
    <t>20-24 anys</t>
  </si>
  <si>
    <t>25-29 anys</t>
  </si>
  <si>
    <t>30-34 anys</t>
  </si>
  <si>
    <t>35-39 anys</t>
  </si>
  <si>
    <t>40-44 anys</t>
  </si>
  <si>
    <t xml:space="preserve"> </t>
  </si>
  <si>
    <t>Alcohol</t>
  </si>
  <si>
    <t>Tabac</t>
  </si>
  <si>
    <t>Cànnabis</t>
  </si>
  <si>
    <t>Consum</t>
  </si>
  <si>
    <t>No consum</t>
  </si>
  <si>
    <t>Font: Estudi EDADES 2019/2020</t>
  </si>
  <si>
    <t>Prevalença (%) de consum de drogues en persones de 15 a 64 anys, per sexe</t>
  </si>
  <si>
    <t>Hipnosedants*</t>
  </si>
  <si>
    <t>Analgèsics opioides</t>
  </si>
  <si>
    <t>Cocaïna**</t>
  </si>
  <si>
    <t xml:space="preserve">Font: Direcció General de Salut Pública i Participació. Coordinació de drogues. EDADES 2019/2020 </t>
  </si>
  <si>
    <t>Quadre III-4.13. Evolució dels resultats d’indicadors de producció científica a l’Institut d’Investigació Sanitària de les Illes Balears (Idisba) des de la seva creació el 2014</t>
  </si>
  <si>
    <t xml:space="preserve">Activitats Idisba </t>
  </si>
  <si>
    <t xml:space="preserve">Recursos Humans </t>
  </si>
  <si>
    <t>N. d'investigadors*</t>
  </si>
  <si>
    <t>N. de grups d’investigació</t>
  </si>
  <si>
    <t>Personal propi</t>
  </si>
  <si>
    <t>Projectes competitius</t>
  </si>
  <si>
    <t>N. de projectes propis concedits</t>
  </si>
  <si>
    <t>N. de projectes nacionals públics concedits</t>
  </si>
  <si>
    <t xml:space="preserve">N. de projectes nacionals privats concedits </t>
  </si>
  <si>
    <t xml:space="preserve">N. de projectes internacionals totals concedits </t>
  </si>
  <si>
    <t>Estudis clínics*</t>
  </si>
  <si>
    <t xml:space="preserve">N. d'estudis clínics iniciats </t>
  </si>
  <si>
    <t>N. d'estudis clínics actius</t>
  </si>
  <si>
    <t>-</t>
  </si>
  <si>
    <t>Publicacions*</t>
  </si>
  <si>
    <t>N. de publicacions totals</t>
  </si>
  <si>
    <t>N. de publicacions indexades amb factor d’impacte</t>
  </si>
  <si>
    <t>% de publicacions en Q1</t>
  </si>
  <si>
    <t>% de publicacions en D1</t>
  </si>
  <si>
    <t>Factor d'impacte acumulat</t>
  </si>
  <si>
    <t>Índex d'impacte mitjà</t>
  </si>
  <si>
    <t>Activitats transferència</t>
  </si>
  <si>
    <t>Patents</t>
  </si>
  <si>
    <t>Font: Idisba</t>
  </si>
  <si>
    <t xml:space="preserve">* Dades provisionals </t>
  </si>
  <si>
    <t>Quadre III-4.14. Resolució dels protocols presentats el 2020 al CEI-IB</t>
  </si>
  <si>
    <t>Presentats</t>
  </si>
  <si>
    <t>Notificats</t>
  </si>
  <si>
    <t>Avaluats</t>
  </si>
  <si>
    <t>Aprovats</t>
  </si>
  <si>
    <t>Denegats</t>
  </si>
  <si>
    <t>Cancel·lats</t>
  </si>
  <si>
    <t>Tipus de protocols</t>
  </si>
  <si>
    <t>Assaigs clínics</t>
  </si>
  <si>
    <t>Estudis postautorització</t>
  </si>
  <si>
    <t>Productes sanitaris</t>
  </si>
  <si>
    <t>Projectes investigació</t>
  </si>
  <si>
    <t>Casos clínics</t>
  </si>
  <si>
    <t>Font: CEI-IB</t>
  </si>
  <si>
    <t>INSTITUT 
D'INVESTIGACIÓ SANITARIA</t>
  </si>
  <si>
    <t>PUBLICACIONS INDEXADES</t>
  </si>
  <si>
    <t>IDIBELL</t>
  </si>
  <si>
    <t>IR-HUVH</t>
  </si>
  <si>
    <t>Promedio</t>
  </si>
  <si>
    <t>IRYCIS</t>
  </si>
  <si>
    <t>IdISSC</t>
  </si>
  <si>
    <t>IIS LA FE</t>
  </si>
  <si>
    <t>IBIS</t>
  </si>
  <si>
    <t>IBS. GRANADA</t>
  </si>
  <si>
    <t>INIBIC</t>
  </si>
  <si>
    <t>IISFJD</t>
  </si>
  <si>
    <t>IBIMA</t>
  </si>
  <si>
    <t>IDIVAL</t>
  </si>
  <si>
    <t>Idisba</t>
  </si>
  <si>
    <t>IIS PRINCESA</t>
  </si>
  <si>
    <t>IIS BIODONOSTIA</t>
  </si>
  <si>
    <t>IBSAL</t>
  </si>
  <si>
    <t>IRB LÉRIDA</t>
  </si>
  <si>
    <t>IDIBAPS</t>
  </si>
  <si>
    <t>IGTP</t>
  </si>
  <si>
    <t>IDIS</t>
  </si>
  <si>
    <t>IDIPAZ</t>
  </si>
  <si>
    <t>IIB SANT PAU</t>
  </si>
  <si>
    <t>i+12</t>
  </si>
  <si>
    <t>INCLIVA</t>
  </si>
  <si>
    <t>IMIBIC</t>
  </si>
  <si>
    <t>IiSGM</t>
  </si>
  <si>
    <t>IMIM</t>
  </si>
  <si>
    <t>IDIPHIM</t>
  </si>
  <si>
    <t>IIS BIOCRUCES</t>
  </si>
  <si>
    <t>IMIB</t>
  </si>
  <si>
    <t>IIS ARAGÓN</t>
  </si>
  <si>
    <t>IDISNA</t>
  </si>
  <si>
    <t>%Q1</t>
  </si>
  <si>
    <t>PATENTS 
SOL·LICITADES</t>
  </si>
  <si>
    <t>promedi</t>
  </si>
  <si>
    <t>IBS.GRANADA</t>
  </si>
  <si>
    <t>Visites al portal web Bibliosalut.com</t>
  </si>
  <si>
    <t>Any</t>
  </si>
  <si>
    <t>Visites</t>
  </si>
  <si>
    <t>Font: Bibliosalut</t>
  </si>
  <si>
    <t>Descàrregues text complet recursos Bibliosalut 2015-2020</t>
  </si>
  <si>
    <t>Descàrregues text complet</t>
  </si>
  <si>
    <t>Font: https://www.msssi.gob.es/estadEstudios/estadisticas/BarometroSanitario/</t>
  </si>
  <si>
    <t>Gràfic III-4.11. Preguntes</t>
  </si>
  <si>
    <t>De les afirmacions següents, quina expressa millor la seva opinió sobre el funcionament del sistema sanitari al nostre país (2008-2019)</t>
  </si>
  <si>
    <t>1995 CAIB</t>
  </si>
  <si>
    <t>1995 SNS</t>
  </si>
  <si>
    <t>1997 CAIB</t>
  </si>
  <si>
    <t>1997 SNS</t>
  </si>
  <si>
    <t>1998 CAIB</t>
  </si>
  <si>
    <t>1998 SNS</t>
  </si>
  <si>
    <t>1999 CAIB</t>
  </si>
  <si>
    <t>1999 SNS</t>
  </si>
  <si>
    <t>2000 CAIB</t>
  </si>
  <si>
    <t>2000 SNS</t>
  </si>
  <si>
    <t>2002 CAIB</t>
  </si>
  <si>
    <t>2002 SNS</t>
  </si>
  <si>
    <t>2003 CAIB</t>
  </si>
  <si>
    <t>2003 SNS</t>
  </si>
  <si>
    <t>2004 CAIB</t>
  </si>
  <si>
    <t>2004 SNS</t>
  </si>
  <si>
    <t>2005 CAIB</t>
  </si>
  <si>
    <t>2005 SNS</t>
  </si>
  <si>
    <t>2006 CAIB</t>
  </si>
  <si>
    <t>2006 SNS</t>
  </si>
  <si>
    <t>2007 CAIB</t>
  </si>
  <si>
    <t>2007 SNS</t>
  </si>
  <si>
    <t>2008 CAIB</t>
  </si>
  <si>
    <t>2008 SNS</t>
  </si>
  <si>
    <t>2009 CAIB</t>
  </si>
  <si>
    <t>2009 SNS</t>
  </si>
  <si>
    <t>2010 CAIB</t>
  </si>
  <si>
    <t>2010 SNS</t>
  </si>
  <si>
    <t>2011 CAIB</t>
  </si>
  <si>
    <t>2011 SNS</t>
  </si>
  <si>
    <t>2012 CAIB</t>
  </si>
  <si>
    <t>2012 SNS</t>
  </si>
  <si>
    <t>2013 CAIB</t>
  </si>
  <si>
    <t>2013 SNS</t>
  </si>
  <si>
    <t>2014 CAIB</t>
  </si>
  <si>
    <t>2014 SNS</t>
  </si>
  <si>
    <t>2015 CAIB</t>
  </si>
  <si>
    <t>2015 SNS</t>
  </si>
  <si>
    <t>2016 CAIB</t>
  </si>
  <si>
    <t>2016 SNS</t>
  </si>
  <si>
    <t>2017 CAIB</t>
  </si>
  <si>
    <t>2017 SNS</t>
  </si>
  <si>
    <t>2018CAIB</t>
  </si>
  <si>
    <t>2018SNS</t>
  </si>
  <si>
    <t>2019CAIB</t>
  </si>
  <si>
    <t>2019SNS</t>
  </si>
  <si>
    <r>
      <rPr>
        <b/>
        <sz val="8"/>
        <rFont val="Arial"/>
        <family val="2"/>
        <charset val="1"/>
      </rPr>
      <t xml:space="preserve">CAIB </t>
    </r>
    <r>
      <rPr>
        <sz val="8"/>
        <rFont val="Arial"/>
        <family val="2"/>
        <charset val="1"/>
      </rPr>
      <t xml:space="preserve">En general, funciona </t>
    </r>
    <r>
      <rPr>
        <b/>
        <sz val="8"/>
        <rFont val="Arial"/>
        <family val="2"/>
        <charset val="1"/>
      </rPr>
      <t>bastant bé</t>
    </r>
  </si>
  <si>
    <r>
      <rPr>
        <b/>
        <sz val="8"/>
        <rFont val="Arial"/>
        <family val="2"/>
        <charset val="1"/>
      </rPr>
      <t xml:space="preserve">SNS </t>
    </r>
    <r>
      <rPr>
        <sz val="8"/>
        <rFont val="Arial"/>
        <family val="2"/>
        <charset val="1"/>
      </rPr>
      <t xml:space="preserve">En general, funciona </t>
    </r>
    <r>
      <rPr>
        <b/>
        <sz val="8"/>
        <rFont val="Arial"/>
        <family val="2"/>
        <charset val="1"/>
      </rPr>
      <t>bastant bé</t>
    </r>
  </si>
  <si>
    <r>
      <rPr>
        <b/>
        <sz val="8"/>
        <rFont val="Arial"/>
        <family val="2"/>
        <charset val="1"/>
      </rPr>
      <t xml:space="preserve">CAIB </t>
    </r>
    <r>
      <rPr>
        <sz val="8"/>
        <rFont val="Arial"/>
        <family val="2"/>
        <charset val="1"/>
      </rPr>
      <t>Funciona bé, però són necessaris alguns canvis</t>
    </r>
  </si>
  <si>
    <r>
      <rPr>
        <b/>
        <sz val="8"/>
        <rFont val="Arial"/>
        <family val="2"/>
        <charset val="1"/>
      </rPr>
      <t xml:space="preserve">SNS </t>
    </r>
    <r>
      <rPr>
        <sz val="8"/>
        <rFont val="Arial"/>
        <family val="2"/>
        <charset val="1"/>
      </rPr>
      <t xml:space="preserve">Funciona bé, però </t>
    </r>
    <r>
      <rPr>
        <b/>
        <sz val="8"/>
        <rFont val="Arial"/>
        <family val="2"/>
        <charset val="1"/>
      </rPr>
      <t>són necessaris alguns canvis</t>
    </r>
  </si>
  <si>
    <r>
      <rPr>
        <b/>
        <sz val="8"/>
        <rFont val="Arial"/>
        <family val="2"/>
        <charset val="1"/>
      </rPr>
      <t xml:space="preserve">CAIB </t>
    </r>
    <r>
      <rPr>
        <sz val="8"/>
        <rFont val="Arial"/>
        <family val="2"/>
        <charset val="1"/>
      </rPr>
      <t>Necessita canvis fonamentals, encara que algunes</t>
    </r>
    <r>
      <rPr>
        <b/>
        <sz val="8"/>
        <rFont val="Arial"/>
        <family val="2"/>
        <charset val="1"/>
      </rPr>
      <t xml:space="preserve"> coses funcionen</t>
    </r>
  </si>
  <si>
    <t>SNS Necessita canvis fonamentals, encara que algunes coses funcionen</t>
  </si>
  <si>
    <r>
      <rPr>
        <b/>
        <sz val="8"/>
        <rFont val="Arial"/>
        <family val="2"/>
        <charset val="1"/>
      </rPr>
      <t xml:space="preserve">CAIB Està tan malament </t>
    </r>
    <r>
      <rPr>
        <sz val="8"/>
        <rFont val="Arial"/>
        <family val="2"/>
        <charset val="1"/>
      </rPr>
      <t>que es necessitaria refer-lo</t>
    </r>
  </si>
  <si>
    <t>SNS Està tan malament que es necessitaria refer-lo</t>
  </si>
  <si>
    <t>Preguntes</t>
  </si>
  <si>
    <t>Percentatge d'enquestats que considera que ha rebut una atenció bona o molt bona en atenció primària (2008-2019)</t>
  </si>
  <si>
    <t>Porcentaje de encuestados que considera que ha recibido una atención buena o muy buena en atención primaria</t>
  </si>
  <si>
    <t xml:space="preserve">   Andalucía</t>
  </si>
  <si>
    <t>---</t>
  </si>
  <si>
    <t xml:space="preserve">   Aragón</t>
  </si>
  <si>
    <t xml:space="preserve">   Asturias</t>
  </si>
  <si>
    <t xml:space="preserve">   Balears</t>
  </si>
  <si>
    <t xml:space="preserve">   Canarias</t>
  </si>
  <si>
    <t xml:space="preserve">   Cantabria</t>
  </si>
  <si>
    <t xml:space="preserve">   Castilla-La Mancha</t>
  </si>
  <si>
    <t xml:space="preserve">   Castilla y León</t>
  </si>
  <si>
    <t xml:space="preserve">   Cataluña</t>
  </si>
  <si>
    <t xml:space="preserve">   Comunidad Valenciana</t>
  </si>
  <si>
    <t xml:space="preserve">   Extremadura</t>
  </si>
  <si>
    <t xml:space="preserve">   Galicia</t>
  </si>
  <si>
    <t xml:space="preserve">   Madrid</t>
  </si>
  <si>
    <t xml:space="preserve">   Murcia</t>
  </si>
  <si>
    <t xml:space="preserve">   Navarra</t>
  </si>
  <si>
    <t xml:space="preserve">   País Vasco</t>
  </si>
  <si>
    <t xml:space="preserve">   Rioja</t>
  </si>
  <si>
    <t xml:space="preserve">   Ceuta</t>
  </si>
  <si>
    <t xml:space="preserve">   Melilla</t>
  </si>
  <si>
    <t>Percentatge d'enquestats que considera que ha rebut una atenció bona o molt bona en la darrera urgència (2008-2019)</t>
  </si>
  <si>
    <t>Porcentaje de encuestados que considera que ha recibido una atención buena o muy buena en la ultima urgencia</t>
  </si>
  <si>
    <t>Percentage d'enquestats que considera que ha rebut una atenció bona o molt bona en hospitalització (2008-2019)</t>
  </si>
  <si>
    <t xml:space="preserve">Percepció de la situació de les llistes d'espera (2018-2019) </t>
  </si>
  <si>
    <t xml:space="preserve">2006 CAIB </t>
  </si>
  <si>
    <t xml:space="preserve">2007 CAIB </t>
  </si>
  <si>
    <t xml:space="preserve">2009 CAIB </t>
  </si>
  <si>
    <t xml:space="preserve">2010 CAIB </t>
  </si>
  <si>
    <t xml:space="preserve">2012 CAIB </t>
  </si>
  <si>
    <t xml:space="preserve">2013 CAIB </t>
  </si>
  <si>
    <t>2018 CAIB</t>
  </si>
  <si>
    <t>2018 SNS</t>
  </si>
  <si>
    <t>2019 CAIB</t>
  </si>
  <si>
    <t>2019 SNS</t>
  </si>
  <si>
    <r>
      <rPr>
        <b/>
        <sz val="8"/>
        <rFont val="Arial"/>
        <family val="2"/>
        <charset val="1"/>
      </rPr>
      <t xml:space="preserve">CAIB. </t>
    </r>
    <r>
      <rPr>
        <sz val="8"/>
        <rFont val="Arial"/>
        <family val="2"/>
        <charset val="1"/>
      </rPr>
      <t>% d'enquestats que creu que la llista d'espera</t>
    </r>
    <r>
      <rPr>
        <b/>
        <sz val="8"/>
        <rFont val="Arial"/>
        <family val="2"/>
        <charset val="1"/>
      </rPr>
      <t xml:space="preserve"> ha millorat el darrer any</t>
    </r>
  </si>
  <si>
    <r>
      <rPr>
        <b/>
        <sz val="8"/>
        <rFont val="Arial"/>
        <family val="2"/>
        <charset val="1"/>
      </rPr>
      <t xml:space="preserve">SNS </t>
    </r>
    <r>
      <rPr>
        <sz val="8"/>
        <rFont val="Arial"/>
        <family val="2"/>
        <charset val="1"/>
      </rPr>
      <t xml:space="preserve">% de encuestados que creen que la lista de espera </t>
    </r>
    <r>
      <rPr>
        <b/>
        <sz val="8"/>
        <rFont val="Arial"/>
        <family val="2"/>
        <charset val="1"/>
      </rPr>
      <t>ha mejorado en el último año</t>
    </r>
  </si>
  <si>
    <r>
      <rPr>
        <b/>
        <sz val="8"/>
        <rFont val="Arial"/>
        <family val="2"/>
        <charset val="1"/>
      </rPr>
      <t>CAIB. % d'enquestats que creu que la llista d'espera ha</t>
    </r>
    <r>
      <rPr>
        <sz val="8"/>
        <rFont val="Arial"/>
        <family val="2"/>
        <charset val="1"/>
      </rPr>
      <t xml:space="preserve"> </t>
    </r>
    <r>
      <rPr>
        <b/>
        <sz val="8"/>
        <rFont val="Arial"/>
        <family val="2"/>
        <charset val="1"/>
      </rPr>
      <t>empeorado en el último año</t>
    </r>
  </si>
  <si>
    <r>
      <rPr>
        <b/>
        <sz val="8"/>
        <rFont val="Arial"/>
        <family val="2"/>
        <charset val="1"/>
      </rPr>
      <t xml:space="preserve">SNS </t>
    </r>
    <r>
      <rPr>
        <sz val="8"/>
        <rFont val="Arial"/>
        <family val="2"/>
        <charset val="1"/>
      </rPr>
      <t>% de encuestados que creen que la lista de espera ha</t>
    </r>
    <r>
      <rPr>
        <b/>
        <sz val="8"/>
        <rFont val="Arial"/>
        <family val="2"/>
        <charset val="1"/>
      </rPr>
      <t xml:space="preserve"> empeorado en el último año</t>
    </r>
  </si>
  <si>
    <r>
      <rPr>
        <b/>
        <sz val="8"/>
        <rFont val="Arial"/>
        <family val="2"/>
        <charset val="1"/>
      </rPr>
      <t xml:space="preserve">CAIB. % d'enquestats que creu que la llista d'espera </t>
    </r>
    <r>
      <rPr>
        <sz val="8"/>
        <rFont val="Arial"/>
        <family val="2"/>
        <charset val="1"/>
      </rPr>
      <t>segueix i</t>
    </r>
    <r>
      <rPr>
        <b/>
        <sz val="8"/>
        <rFont val="Arial"/>
        <family val="2"/>
        <charset val="1"/>
      </rPr>
      <t>gual</t>
    </r>
  </si>
  <si>
    <r>
      <rPr>
        <b/>
        <sz val="8"/>
        <rFont val="Arial"/>
        <family val="2"/>
        <charset val="1"/>
      </rPr>
      <t xml:space="preserve">SNS </t>
    </r>
    <r>
      <rPr>
        <sz val="8"/>
        <rFont val="Arial"/>
        <family val="2"/>
        <charset val="1"/>
      </rPr>
      <t xml:space="preserve">% de encuestados que cree que la lista de espera sigue </t>
    </r>
    <r>
      <rPr>
        <b/>
        <sz val="8"/>
        <rFont val="Arial"/>
        <family val="2"/>
        <charset val="1"/>
      </rPr>
      <t>igual</t>
    </r>
  </si>
  <si>
    <t>CAIB. % d'enquestats que no sap com ha evolucionat la llista d'espera en els darrers 12 mesos</t>
  </si>
  <si>
    <r>
      <rPr>
        <b/>
        <sz val="8"/>
        <rFont val="Arial"/>
        <family val="2"/>
        <charset val="1"/>
      </rPr>
      <t xml:space="preserve">SNS </t>
    </r>
    <r>
      <rPr>
        <sz val="8"/>
        <rFont val="Arial"/>
        <family val="2"/>
        <charset val="1"/>
      </rPr>
      <t xml:space="preserve">% de encuestado que </t>
    </r>
    <r>
      <rPr>
        <b/>
        <sz val="8"/>
        <rFont val="Arial"/>
        <family val="2"/>
        <charset val="1"/>
      </rPr>
      <t>no sabe como ha evolucionado la lista de espera en los útlimos 12 meses</t>
    </r>
  </si>
  <si>
    <t>Quadre IIIA-4.1. Dotació dels equips d'alta tecnologia dels hospitals de les Illes Balears per finalitat assistencial i dependència (2020*)</t>
  </si>
  <si>
    <t>Nom</t>
  </si>
  <si>
    <t>Municipi</t>
  </si>
  <si>
    <t>Finalitat assitencial</t>
  </si>
  <si>
    <t>Concert</t>
  </si>
  <si>
    <t>Total alta Tecnologia</t>
  </si>
  <si>
    <t>Hospital General de Mallorca</t>
  </si>
  <si>
    <t>Palma</t>
  </si>
  <si>
    <t>Geriatria i/o llarga estada</t>
  </si>
  <si>
    <t>S</t>
  </si>
  <si>
    <t>74
(57%)</t>
  </si>
  <si>
    <t>Hospital Psiquiàtric</t>
  </si>
  <si>
    <t>Psiquiàtric</t>
  </si>
  <si>
    <t>Hospital Joan March</t>
  </si>
  <si>
    <t>Bunyola</t>
  </si>
  <si>
    <t>Hospital Can Misses</t>
  </si>
  <si>
    <t>General</t>
  </si>
  <si>
    <t>N</t>
  </si>
  <si>
    <t>Hospital Residència Assistida Cas Serres</t>
  </si>
  <si>
    <t>Hospital de Manacor</t>
  </si>
  <si>
    <t>Manacor</t>
  </si>
  <si>
    <t>Hospital Son Llàtzer</t>
  </si>
  <si>
    <t>Hospital de Formentera</t>
  </si>
  <si>
    <t>Hospital Comarcal d'Inca</t>
  </si>
  <si>
    <t>Inca</t>
  </si>
  <si>
    <t>Hospital Mateu Orfila</t>
  </si>
  <si>
    <t>Maó</t>
  </si>
  <si>
    <t>Hospital Universitari Son Espases</t>
  </si>
  <si>
    <t>Clínica Mutua Balear</t>
  </si>
  <si>
    <t>Traumatologia i/o rehabilitació</t>
  </si>
  <si>
    <t>55
(43%)</t>
  </si>
  <si>
    <t>Hospital de la Creu Roja Espanyola</t>
  </si>
  <si>
    <t>Medicoquirúrgic</t>
  </si>
  <si>
    <t>Hospital Sant Joan de Déu</t>
  </si>
  <si>
    <t>Clínica Rotger</t>
  </si>
  <si>
    <t>Clínica Juaneda</t>
  </si>
  <si>
    <t>Hospital Juaneda Miramar</t>
  </si>
  <si>
    <t>Policlínica Nuestra Señora del Rosario, SA</t>
  </si>
  <si>
    <t>Clínica Juaneda Menorca</t>
  </si>
  <si>
    <t>Ciutadella de Menorca</t>
  </si>
  <si>
    <t>Hospital Juaneda Muro</t>
  </si>
  <si>
    <t>Muro</t>
  </si>
  <si>
    <t>Clínica Juaneda Maó</t>
  </si>
  <si>
    <t>Hospital Quirón Salud Palmaplanas</t>
  </si>
  <si>
    <t>Hospital de Llevant</t>
  </si>
  <si>
    <t>Hospital Quironsalud Son Verí</t>
  </si>
  <si>
    <t>Llucmajor</t>
  </si>
  <si>
    <t>Clínica Luz de Palma</t>
  </si>
  <si>
    <t>TAC (tomografia axial computeritzada), RM (ressonància magnètica), GAM (càmera gamma), HEM (sala d’hemodinàmica), ASD (angiografia por sostracció digital), LIT (litotrícia extracorpòria per ones de xoc), ALI (accelerador de partícules), SPECT (tomografia per emissió de fotons), PET (tomografia per emissió de positrons), MAMOS (mamògraf), DO (densitòmetres ossis), DIAL (equips d’hemodiàlisi).</t>
  </si>
  <si>
    <t>Quadre IIIA-4.2. Evolució dels llits instal·lats als hospitals de les Illes Balears per titularitat del centre (2012-2020*)</t>
  </si>
  <si>
    <t>% de var. 2020/2012</t>
  </si>
  <si>
    <t>Nombre d'hospitals</t>
  </si>
  <si>
    <t>Sales d'operacions (total)</t>
  </si>
  <si>
    <t>Sales d'operacions pròpies de CMA</t>
  </si>
  <si>
    <t>Llocs d'hospital de dia mèdic</t>
  </si>
  <si>
    <t>Llocs d'hospital de dia psiquiàtric</t>
  </si>
  <si>
    <t>Llocs d'hospital de dia geriàtric</t>
  </si>
  <si>
    <t>Llocs d'hospital de dia quirúrgic</t>
  </si>
  <si>
    <t>Total llocs en hospital de dia</t>
  </si>
  <si>
    <t>Quadre IIIA-4.3. Evolució del personal total i de metges en el sistema sanitari de les Illes Balears (2012-2020*)</t>
  </si>
  <si>
    <t>Personal</t>
  </si>
  <si>
    <t>Metges</t>
  </si>
  <si>
    <t>Metges vinculat</t>
  </si>
  <si>
    <t>Quadre IIIA-4.4. Evolució dels professionals sanitaris (2010-2020*)</t>
  </si>
  <si>
    <t>Variació abs. 2020-2010</t>
  </si>
  <si>
    <t>% de variació 2020-2010</t>
  </si>
  <si>
    <t>Personal total col·laborador</t>
  </si>
  <si>
    <t>1 de julio de 2019</t>
  </si>
  <si>
    <t>Personal total vinculat per 1.000 hab.</t>
  </si>
  <si>
    <t>Metges vinculats per 1.000 hab.</t>
  </si>
  <si>
    <t>Metges interns residents per 1.000 hab.</t>
  </si>
  <si>
    <t>Infermers vinculats per 1.000 hab.</t>
  </si>
  <si>
    <t>Tècnics sanitaris vinculats per 1.000 hab.</t>
  </si>
  <si>
    <t>Personal no sanitari per 1.000 hab.</t>
  </si>
  <si>
    <t>Quadre IIIA-4.5. Evolució del personal sanitari per especialitats (2010-2020*)</t>
  </si>
  <si>
    <t>Variació absoluta 2020-2010</t>
  </si>
  <si>
    <t>Especialitats mèdiques i personal facultatiu</t>
  </si>
  <si>
    <t>Anestèsia i reanimació</t>
  </si>
  <si>
    <t>Cardiologia</t>
  </si>
  <si>
    <t>Neurologia</t>
  </si>
  <si>
    <t>Medicina física i rehabilitació</t>
  </si>
  <si>
    <t>La resta d'especialitats mèdiques</t>
  </si>
  <si>
    <t>Angiologia</t>
  </si>
  <si>
    <t>Geriatria</t>
  </si>
  <si>
    <t>Oncologia</t>
  </si>
  <si>
    <t>Pneumologia</t>
  </si>
  <si>
    <t>Medicina interna</t>
  </si>
  <si>
    <t>Endocrinologia</t>
  </si>
  <si>
    <t>Cirurgia cardíaca</t>
  </si>
  <si>
    <t>Cirurgia general</t>
  </si>
  <si>
    <t>Cirurgia oral i maxil·lofacial</t>
  </si>
  <si>
    <t>Cirurgia ortopèdica i traumatologia</t>
  </si>
  <si>
    <t>Cirurgia pediàtrica</t>
  </si>
  <si>
    <t>Cirurgia plàstica i reparadora</t>
  </si>
  <si>
    <t>Cirurgia toràcica</t>
  </si>
  <si>
    <t>Dermatologia medicoquirúrgica</t>
  </si>
  <si>
    <t>Neurocirurgia</t>
  </si>
  <si>
    <t>Ginecologia i obstetrícia</t>
  </si>
  <si>
    <t>Oftalmologia</t>
  </si>
  <si>
    <t>ORL</t>
  </si>
  <si>
    <t>Urologia</t>
  </si>
  <si>
    <t>Medicina intensiva</t>
  </si>
  <si>
    <t>Psiquiatria</t>
  </si>
  <si>
    <t>Serveis centrals</t>
  </si>
  <si>
    <t>Farmacèutics</t>
  </si>
  <si>
    <t>Altres titulats superiors sanitaris</t>
  </si>
  <si>
    <t>Altre personal sanitari</t>
  </si>
  <si>
    <t>PAC/SUAP medicina</t>
  </si>
  <si>
    <t>NO HAY ACTUALIZACIÓN 30/06/2020</t>
  </si>
  <si>
    <t>% Illes Balears / Espanya</t>
  </si>
  <si>
    <t>Despesa total</t>
  </si>
  <si>
    <t>(*) Dades provisionals</t>
  </si>
  <si>
    <t>Quadre IIIA-4.10. Taxa de mortalitat infantil per 1.000 naixements vius a les Illes Balears i Espanya per sexes (2010-2019)</t>
  </si>
  <si>
    <t>Nota: (a) / b) * 1.000, en què: a) nombre de morts abans de complir l'any d'edat, durant un any, i b) nombre de nascuts vius durant aquest any.</t>
  </si>
  <si>
    <t>Quadre A III-70. Altes per 10.000 hab. als hospitals de les Illes Balears per titularitat del centre (2010-2017)</t>
  </si>
  <si>
    <t>Font: Sistema de Informació de Atenció Especialitzada (SIAE)</t>
  </si>
  <si>
    <t>Quadre A III-71. Intervencions quirúrgiques (ingrés+ CMA) als hospitals de les Illes Balears per titularitat del centre (2010-2017)</t>
  </si>
  <si>
    <t>Quadre A III-72. Parts als hospitals de les Illes Balears per titularitat del centre i tipus de part (2010-2017)</t>
  </si>
  <si>
    <t>Quadre A III-73. Consultes als hospitals de les Illes Balears per titularitat del centre i tipus de consulta (2010-2017)</t>
  </si>
  <si>
    <t>Quadre A III-74. Activitats diagnòstiques de TAC-RM als hospitals de les Illes Balears per titularitat del centre (2010-2017)</t>
  </si>
  <si>
    <t>Ressonància Magnètica</t>
  </si>
  <si>
    <t>Quadre A III-75.1. Urgències ateses als hospitals de les Illes Balears per titularitat del centre (2010-2017)</t>
  </si>
  <si>
    <t>Quadre A III-76. Donació d'òrgans de donants morts (taxa per milió de població) per comunitats autònomes (2000-2016)</t>
  </si>
  <si>
    <t>Mitjana</t>
  </si>
  <si>
    <t>Font: INCLASNS (13/06/2018).</t>
  </si>
  <si>
    <t xml:space="preserve">Visites al portal web Bibliosalut.com, 2015-2020
</t>
  </si>
  <si>
    <t>Quadre IIIA-4.9. Despesa hospitalària a Espanya i a les Balears per titularitat del centre (2010-2019*)</t>
  </si>
  <si>
    <t>Quadre IIIA-4.8. Pressuposts inicials (euros per habitant)* en sanitat per comunitats autònomes (2013-2020*)</t>
  </si>
  <si>
    <t>Quadre IIIA-4.7. Modalitat de la cobertura sanitària (exclusiva) de la població de 15 anys i més per sexes i comunitats autònomes (2020)</t>
  </si>
  <si>
    <t>Quadre IIIA-4.6. Evolució de l'activitat d'atenció primària IB-Salut (2011-2020)</t>
  </si>
  <si>
    <t>Font: Baròmetre sanitari. Ministeri de Sanitat, Consum i Benestar Social</t>
  </si>
  <si>
    <t>Evolució de l'activitat d’atenció primària IB-Salut (2011--2020)</t>
  </si>
  <si>
    <t>Gràfic IIIA-4.1.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</si>
</sst>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
    <numFmt numFmtId="167" formatCode="0.000"/>
    <numFmt numFmtId="168" formatCode="0.0000000"/>
    <numFmt numFmtId="169" formatCode="#,##0;\-#,##0;&quot;--&quot;"/>
    <numFmt numFmtId="170" formatCode="#,##0_ ;\-#,##0\ "/>
  </numFmts>
  <fonts count="61">
    <font>
      <sz val="11"/>
      <color rgb="FF000000"/>
      <name val="Arial"/>
      <family val="2"/>
      <charset val="1"/>
    </font>
    <font>
      <sz val="10"/>
      <name val="Arial"/>
      <family val="2"/>
      <charset val="1"/>
    </font>
    <font>
      <sz val="11"/>
      <color rgb="FF000000"/>
      <name val="Calibri"/>
      <family val="2"/>
      <charset val="1"/>
    </font>
    <font>
      <b/>
      <sz val="11"/>
      <color rgb="FF000000"/>
      <name val="Arial"/>
      <family val="2"/>
      <charset val="1"/>
    </font>
    <font>
      <b/>
      <sz val="10"/>
      <color rgb="FFFFFFFF"/>
      <name val="Arial"/>
      <family val="2"/>
      <charset val="1"/>
    </font>
    <font>
      <u/>
      <sz val="11"/>
      <color rgb="FF0563C1"/>
      <name val="Arial"/>
      <family val="2"/>
      <charset val="1"/>
    </font>
    <font>
      <i/>
      <sz val="11"/>
      <color rgb="FF000000"/>
      <name val="Arial"/>
      <family val="2"/>
      <charset val="1"/>
    </font>
    <font>
      <b/>
      <sz val="8"/>
      <color rgb="FFFFFFFF"/>
      <name val="Arial"/>
      <family val="2"/>
      <charset val="1"/>
    </font>
    <font>
      <sz val="8"/>
      <color rgb="FF000000"/>
      <name val="Arial"/>
      <family val="2"/>
      <charset val="1"/>
    </font>
    <font>
      <b/>
      <sz val="8"/>
      <color rgb="FF000000"/>
      <name val="Arial"/>
      <family val="2"/>
      <charset val="1"/>
    </font>
    <font>
      <sz val="11"/>
      <color rgb="FFFF0000"/>
      <name val="Arial"/>
      <family val="2"/>
      <charset val="1"/>
    </font>
    <font>
      <b/>
      <sz val="8"/>
      <color rgb="FFFFFFFF"/>
      <name val="Arial1"/>
      <charset val="1"/>
    </font>
    <font>
      <sz val="11"/>
      <color rgb="FF3F3F76"/>
      <name val="Calibri"/>
      <family val="2"/>
      <charset val="1"/>
    </font>
    <font>
      <sz val="8"/>
      <name val="Arial1"/>
      <charset val="1"/>
    </font>
    <font>
      <sz val="8"/>
      <color rgb="FF000000"/>
      <name val="Arial1"/>
      <charset val="1"/>
    </font>
    <font>
      <i/>
      <sz val="8"/>
      <color rgb="FF000000"/>
      <name val="Arial"/>
      <family val="2"/>
      <charset val="1"/>
    </font>
    <font>
      <sz val="14"/>
      <color rgb="FF000000"/>
      <name val="Arial"/>
      <family val="2"/>
      <charset val="1"/>
    </font>
    <font>
      <b/>
      <sz val="8"/>
      <color rgb="FFFFFFFF"/>
      <name val="Noto Sans1"/>
      <family val="2"/>
      <charset val="1"/>
    </font>
    <font>
      <b/>
      <sz val="8"/>
      <color rgb="FF000000"/>
      <name val="Arial1"/>
      <charset val="1"/>
    </font>
    <font>
      <sz val="8"/>
      <color rgb="FF333333"/>
      <name val="Arial1"/>
      <charset val="1"/>
    </font>
    <font>
      <i/>
      <sz val="8"/>
      <color rgb="FF000000"/>
      <name val="Arial1"/>
      <charset val="1"/>
    </font>
    <font>
      <sz val="8"/>
      <color rgb="FFFF0000"/>
      <name val="Arial"/>
      <family val="2"/>
      <charset val="1"/>
    </font>
    <font>
      <sz val="11"/>
      <color rgb="FF333333"/>
      <name val="Calibri"/>
      <family val="2"/>
      <charset val="1"/>
    </font>
    <font>
      <sz val="11"/>
      <name val="Calibri"/>
      <family val="2"/>
      <charset val="1"/>
    </font>
    <font>
      <sz val="9"/>
      <color rgb="FF000000"/>
      <name val="Arial"/>
      <family val="2"/>
      <charset val="1"/>
    </font>
    <font>
      <b/>
      <sz val="14"/>
      <color rgb="FF000000"/>
      <name val="Arial"/>
      <family val="2"/>
      <charset val="1"/>
    </font>
    <font>
      <b/>
      <sz val="8"/>
      <name val="Arial1"/>
      <charset val="1"/>
    </font>
    <font>
      <b/>
      <i/>
      <sz val="8"/>
      <color rgb="FF000000"/>
      <name val="Arial1"/>
      <charset val="1"/>
    </font>
    <font>
      <sz val="11"/>
      <color rgb="FF000000"/>
      <name val="Arial1"/>
      <charset val="1"/>
    </font>
    <font>
      <sz val="12"/>
      <color rgb="FF000000"/>
      <name val="Arial1"/>
      <charset val="1"/>
    </font>
    <font>
      <i/>
      <sz val="8"/>
      <name val="Arial1"/>
      <charset val="1"/>
    </font>
    <font>
      <b/>
      <sz val="8"/>
      <color rgb="FFFF0000"/>
      <name val="Arial1"/>
      <charset val="1"/>
    </font>
    <font>
      <sz val="8"/>
      <color rgb="FFFFFFFF"/>
      <name val="Arial1"/>
      <charset val="1"/>
    </font>
    <font>
      <sz val="16"/>
      <color rgb="FF000000"/>
      <name val="Arial"/>
      <family val="2"/>
      <charset val="1"/>
    </font>
    <font>
      <b/>
      <sz val="11"/>
      <color rgb="FF000000"/>
      <name val="Calibri"/>
      <family val="2"/>
      <charset val="1"/>
    </font>
    <font>
      <b/>
      <sz val="14"/>
      <color rgb="FF000000"/>
      <name val="Calibri"/>
      <family val="2"/>
      <charset val="1"/>
    </font>
    <font>
      <sz val="10"/>
      <color rgb="FFFF0000"/>
      <name val="Arial"/>
      <family val="2"/>
      <charset val="1"/>
    </font>
    <font>
      <b/>
      <sz val="8"/>
      <name val="Arial"/>
      <family val="2"/>
      <charset val="1"/>
    </font>
    <font>
      <sz val="8"/>
      <name val="Arial"/>
      <family val="2"/>
      <charset val="1"/>
    </font>
    <font>
      <sz val="8"/>
      <name val="Utsaah"/>
      <family val="2"/>
      <charset val="1"/>
    </font>
    <font>
      <b/>
      <sz val="11"/>
      <color rgb="FFFF0000"/>
      <name val="Arial"/>
      <family val="2"/>
      <charset val="1"/>
    </font>
    <font>
      <b/>
      <sz val="9"/>
      <color rgb="FF000000"/>
      <name val="Arial"/>
      <family val="2"/>
      <charset val="1"/>
    </font>
    <font>
      <sz val="9"/>
      <color rgb="FF000000"/>
      <name val="Calibri"/>
      <family val="2"/>
      <charset val="1"/>
    </font>
    <font>
      <sz val="11"/>
      <color rgb="FF000000"/>
      <name val="Calibri Light"/>
      <family val="2"/>
      <charset val="1"/>
    </font>
    <font>
      <sz val="10"/>
      <color rgb="FF000000"/>
      <name val="Arial"/>
      <family val="2"/>
      <charset val="1"/>
    </font>
    <font>
      <b/>
      <sz val="10"/>
      <color rgb="FF000000"/>
      <name val="Arial"/>
      <family val="2"/>
      <charset val="1"/>
    </font>
    <font>
      <i/>
      <sz val="11"/>
      <color rgb="FF000000"/>
      <name val="Calibri"/>
      <family val="2"/>
      <charset val="1"/>
    </font>
    <font>
      <b/>
      <sz val="11"/>
      <name val="Calibri"/>
      <family val="2"/>
      <charset val="1"/>
    </font>
    <font>
      <b/>
      <i/>
      <sz val="11"/>
      <color rgb="FF000000"/>
      <name val="Calibri"/>
      <family val="2"/>
      <charset val="1"/>
    </font>
    <font>
      <sz val="7"/>
      <name val="Arial Terminal"/>
      <charset val="1"/>
    </font>
    <font>
      <b/>
      <sz val="8"/>
      <color rgb="FF333333"/>
      <name val="Arial1"/>
      <charset val="1"/>
    </font>
    <font>
      <sz val="9"/>
      <color rgb="FF333333"/>
      <name val="Calibri"/>
      <family val="2"/>
      <charset val="1"/>
    </font>
    <font>
      <b/>
      <sz val="8"/>
      <color rgb="FF000000"/>
      <name val="Calibri"/>
      <family val="2"/>
      <charset val="1"/>
    </font>
    <font>
      <b/>
      <sz val="8"/>
      <color rgb="FFFF0000"/>
      <name val="Arial"/>
      <family val="2"/>
      <charset val="1"/>
    </font>
    <font>
      <b/>
      <sz val="14"/>
      <color rgb="FF000000"/>
      <name val="Arial1"/>
      <charset val="1"/>
    </font>
    <font>
      <sz val="10"/>
      <color rgb="FF333333"/>
      <name val="Arial"/>
      <family val="2"/>
      <charset val="1"/>
    </font>
    <font>
      <b/>
      <sz val="8"/>
      <color rgb="FF003366"/>
      <name val="Arial1"/>
      <charset val="1"/>
    </font>
    <font>
      <sz val="8"/>
      <color rgb="FF003366"/>
      <name val="Arial1"/>
      <charset val="1"/>
    </font>
    <font>
      <sz val="11"/>
      <color rgb="FF000000"/>
      <name val="Arial"/>
      <family val="2"/>
      <charset val="1"/>
    </font>
    <font>
      <sz val="11"/>
      <name val="Arial"/>
      <family val="2"/>
    </font>
    <font>
      <sz val="10"/>
      <color rgb="FF000000"/>
      <name val="Arial"/>
      <family val="2"/>
    </font>
  </fonts>
  <fills count="13">
    <fill>
      <patternFill patternType="none"/>
    </fill>
    <fill>
      <patternFill patternType="gray125"/>
    </fill>
    <fill>
      <patternFill patternType="solid">
        <fgColor rgb="FFFFCC99"/>
        <bgColor rgb="FFF4B183"/>
      </patternFill>
    </fill>
    <fill>
      <patternFill patternType="solid">
        <fgColor rgb="FF808080"/>
        <bgColor rgb="FF7F7F7F"/>
      </patternFill>
    </fill>
    <fill>
      <patternFill patternType="solid">
        <fgColor rgb="FFFFCC00"/>
        <bgColor rgb="FFFFC000"/>
      </patternFill>
    </fill>
    <fill>
      <patternFill patternType="solid">
        <fgColor rgb="FFC0C0C0"/>
        <bgColor rgb="FFBFBFBF"/>
      </patternFill>
    </fill>
    <fill>
      <patternFill patternType="solid">
        <fgColor rgb="FFD9D9D9"/>
        <bgColor rgb="FFDDDDDD"/>
      </patternFill>
    </fill>
    <fill>
      <patternFill patternType="solid">
        <fgColor rgb="FFFFFFFF"/>
        <bgColor rgb="FFDAE3F3"/>
      </patternFill>
    </fill>
    <fill>
      <patternFill patternType="solid">
        <fgColor rgb="FFDAE3F3"/>
        <bgColor rgb="FFDDDDDD"/>
      </patternFill>
    </fill>
    <fill>
      <patternFill patternType="solid">
        <fgColor rgb="FFFFC000"/>
        <bgColor rgb="FFFFCC00"/>
      </patternFill>
    </fill>
    <fill>
      <patternFill patternType="solid">
        <fgColor rgb="FFAEAAAA"/>
        <bgColor rgb="FFA6A6A6"/>
      </patternFill>
    </fill>
    <fill>
      <patternFill patternType="solid">
        <fgColor rgb="FFBFBFBF"/>
        <bgColor rgb="FFC0C0C0"/>
      </patternFill>
    </fill>
    <fill>
      <patternFill patternType="solid">
        <fgColor rgb="FFD0CECE"/>
        <bgColor rgb="FFC9C9C9"/>
      </patternFill>
    </fill>
  </fills>
  <borders count="31">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B8B2AD"/>
      </left>
      <right/>
      <top style="medium">
        <color rgb="FFB8B2AD"/>
      </top>
      <bottom style="medium">
        <color rgb="FFB8B2AD"/>
      </bottom>
      <diagonal/>
    </border>
    <border>
      <left/>
      <right/>
      <top style="medium">
        <color rgb="FFB8B2AD"/>
      </top>
      <bottom style="medium">
        <color rgb="FFB8B2AD"/>
      </bottom>
      <diagonal/>
    </border>
    <border>
      <left/>
      <right style="medium">
        <color rgb="FFB8B2AD"/>
      </right>
      <top style="medium">
        <color rgb="FFB8B2AD"/>
      </top>
      <bottom style="medium">
        <color rgb="FFB8B2AD"/>
      </bottom>
      <diagonal/>
    </border>
    <border>
      <left style="medium">
        <color rgb="FFB8B2AD"/>
      </left>
      <right/>
      <top style="medium">
        <color rgb="FFB8B2AD"/>
      </top>
      <bottom/>
      <diagonal/>
    </border>
    <border>
      <left/>
      <right/>
      <top style="medium">
        <color rgb="FFB8B2AD"/>
      </top>
      <bottom/>
      <diagonal/>
    </border>
    <border>
      <left/>
      <right style="medium">
        <color rgb="FFB8B2AD"/>
      </right>
      <top style="medium">
        <color rgb="FFB8B2AD"/>
      </top>
      <bottom/>
      <diagonal/>
    </border>
    <border>
      <left/>
      <right style="thin">
        <color rgb="FF7F7F7F"/>
      </right>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thin">
        <color auto="1"/>
      </bottom>
      <diagonal/>
    </border>
  </borders>
  <cellStyleXfs count="13">
    <xf numFmtId="0" fontId="0" fillId="0" borderId="0"/>
    <xf numFmtId="9" fontId="58" fillId="0" borderId="0" applyBorder="0" applyProtection="0"/>
    <xf numFmtId="0" fontId="5" fillId="0" borderId="0" applyBorder="0" applyProtection="0"/>
    <xf numFmtId="0" fontId="58" fillId="0" borderId="0"/>
    <xf numFmtId="0" fontId="58" fillId="0" borderId="0"/>
    <xf numFmtId="0" fontId="1" fillId="0" borderId="0"/>
    <xf numFmtId="0" fontId="2" fillId="0" borderId="0"/>
    <xf numFmtId="0" fontId="2" fillId="0" borderId="0"/>
    <xf numFmtId="0" fontId="2" fillId="0" borderId="0"/>
    <xf numFmtId="0" fontId="2" fillId="0" borderId="0"/>
    <xf numFmtId="0" fontId="2" fillId="0" borderId="0"/>
    <xf numFmtId="0" fontId="12" fillId="2" borderId="1" applyProtection="0"/>
    <xf numFmtId="0" fontId="12" fillId="2" borderId="1" applyProtection="0"/>
  </cellStyleXfs>
  <cellXfs count="608">
    <xf numFmtId="0" fontId="0" fillId="0" borderId="0" xfId="0"/>
    <xf numFmtId="0" fontId="0" fillId="0" borderId="0" xfId="0" applyBorder="1"/>
    <xf numFmtId="0" fontId="0" fillId="0" borderId="0" xfId="0" applyFont="1"/>
    <xf numFmtId="0" fontId="8" fillId="0" borderId="3" xfId="0" applyFont="1" applyBorder="1"/>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14" fontId="8" fillId="4" borderId="5" xfId="0" applyNumberFormat="1" applyFont="1" applyFill="1" applyBorder="1" applyAlignment="1">
      <alignment horizontal="center" vertical="center" wrapText="1"/>
    </xf>
    <xf numFmtId="0" fontId="8" fillId="0" borderId="6" xfId="0" applyFont="1" applyBorder="1"/>
    <xf numFmtId="0" fontId="8" fillId="0" borderId="6" xfId="0" applyFont="1" applyBorder="1" applyAlignment="1">
      <alignment horizontal="right"/>
    </xf>
    <xf numFmtId="0" fontId="8" fillId="0" borderId="3" xfId="0" applyFont="1" applyBorder="1" applyAlignment="1">
      <alignment horizontal="right"/>
    </xf>
    <xf numFmtId="0" fontId="8" fillId="0" borderId="8" xfId="0" applyFont="1" applyBorder="1"/>
    <xf numFmtId="0" fontId="8" fillId="0" borderId="8" xfId="0" applyFont="1" applyBorder="1" applyAlignment="1">
      <alignment horizontal="right"/>
    </xf>
    <xf numFmtId="0" fontId="8" fillId="0" borderId="2" xfId="0" applyFont="1" applyBorder="1"/>
    <xf numFmtId="0" fontId="8" fillId="0" borderId="2" xfId="0" applyFont="1" applyBorder="1"/>
    <xf numFmtId="0" fontId="8" fillId="0" borderId="2" xfId="0" applyFont="1" applyBorder="1" applyAlignment="1">
      <alignment horizontal="right"/>
    </xf>
    <xf numFmtId="0" fontId="8" fillId="0" borderId="3" xfId="0" applyFont="1" applyBorder="1"/>
    <xf numFmtId="0" fontId="8" fillId="0" borderId="3" xfId="0" applyFont="1" applyBorder="1" applyAlignment="1">
      <alignment horizontal="right"/>
    </xf>
    <xf numFmtId="0" fontId="8" fillId="0" borderId="8" xfId="0" applyFont="1" applyBorder="1"/>
    <xf numFmtId="0" fontId="8" fillId="0" borderId="8" xfId="0" applyFont="1" applyBorder="1" applyAlignment="1">
      <alignment horizontal="right"/>
    </xf>
    <xf numFmtId="0" fontId="8" fillId="4" borderId="7" xfId="0" applyFont="1" applyFill="1" applyBorder="1" applyAlignment="1">
      <alignment wrapText="1"/>
    </xf>
    <xf numFmtId="0" fontId="8" fillId="0" borderId="7" xfId="0" applyFont="1" applyBorder="1"/>
    <xf numFmtId="0" fontId="8" fillId="0" borderId="7" xfId="0" applyFont="1" applyBorder="1"/>
    <xf numFmtId="0" fontId="8" fillId="0" borderId="7" xfId="0" applyFont="1" applyBorder="1" applyAlignment="1">
      <alignment horizontal="right"/>
    </xf>
    <xf numFmtId="0" fontId="8" fillId="4" borderId="7" xfId="0" applyFont="1" applyFill="1" applyBorder="1"/>
    <xf numFmtId="3" fontId="9" fillId="5" borderId="7" xfId="0" applyNumberFormat="1" applyFont="1" applyFill="1" applyBorder="1" applyAlignment="1">
      <alignment horizontal="right"/>
    </xf>
    <xf numFmtId="0" fontId="9" fillId="5" borderId="7" xfId="0" applyFont="1" applyFill="1" applyBorder="1" applyAlignment="1">
      <alignment horizontal="right"/>
    </xf>
    <xf numFmtId="0" fontId="10" fillId="0" borderId="0" xfId="0" applyFont="1"/>
    <xf numFmtId="0" fontId="8" fillId="0" borderId="0" xfId="0" applyFont="1"/>
    <xf numFmtId="0" fontId="8"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8" fillId="4" borderId="2" xfId="0" applyFont="1" applyFill="1" applyBorder="1" applyAlignment="1">
      <alignment horizontal="center" vertical="center" textRotation="90"/>
    </xf>
    <xf numFmtId="0" fontId="8" fillId="4" borderId="2" xfId="0" applyFont="1" applyFill="1" applyBorder="1" applyAlignment="1">
      <alignment horizontal="left" vertical="center" wrapText="1"/>
    </xf>
    <xf numFmtId="3" fontId="9" fillId="5" borderId="2" xfId="0" applyNumberFormat="1" applyFont="1" applyFill="1" applyBorder="1" applyAlignment="1">
      <alignment horizontal="center" vertical="center"/>
    </xf>
    <xf numFmtId="164" fontId="9" fillId="5" borderId="2" xfId="0" applyNumberFormat="1" applyFont="1" applyFill="1" applyBorder="1" applyAlignment="1">
      <alignment horizontal="center" vertical="center"/>
    </xf>
    <xf numFmtId="0" fontId="9" fillId="5" borderId="6" xfId="0" applyFont="1" applyFill="1" applyBorder="1" applyAlignment="1">
      <alignment horizontal="left" vertical="center"/>
    </xf>
    <xf numFmtId="3" fontId="9" fillId="5" borderId="9" xfId="0" applyNumberFormat="1" applyFont="1" applyFill="1" applyBorder="1"/>
    <xf numFmtId="0" fontId="9" fillId="5" borderId="10" xfId="0" applyFont="1" applyFill="1" applyBorder="1"/>
    <xf numFmtId="0" fontId="9" fillId="5" borderId="2" xfId="0" applyFont="1" applyFill="1" applyBorder="1" applyAlignment="1">
      <alignment horizontal="left" vertical="center" wrapText="1"/>
    </xf>
    <xf numFmtId="0" fontId="9" fillId="5" borderId="11" xfId="0" applyFont="1" applyFill="1" applyBorder="1"/>
    <xf numFmtId="3" fontId="9" fillId="5" borderId="12" xfId="0" applyNumberFormat="1" applyFont="1" applyFill="1" applyBorder="1" applyAlignment="1">
      <alignment horizontal="center" vertical="center"/>
    </xf>
    <xf numFmtId="0" fontId="9" fillId="5" borderId="9" xfId="0" applyFont="1" applyFill="1" applyBorder="1"/>
    <xf numFmtId="0" fontId="9" fillId="5" borderId="13" xfId="0" applyFont="1" applyFill="1" applyBorder="1"/>
    <xf numFmtId="0" fontId="9" fillId="5" borderId="12" xfId="0" applyFont="1" applyFill="1" applyBorder="1" applyAlignment="1">
      <alignment horizontal="center" vertical="center"/>
    </xf>
    <xf numFmtId="0" fontId="14" fillId="0" borderId="0" xfId="0" applyFont="1" applyBorder="1" applyAlignment="1">
      <alignment horizontal="center"/>
    </xf>
    <xf numFmtId="0" fontId="15" fillId="0" borderId="0" xfId="0" applyFont="1"/>
    <xf numFmtId="0" fontId="0" fillId="0" borderId="0" xfId="0" applyFont="1"/>
    <xf numFmtId="0" fontId="16" fillId="0" borderId="0" xfId="0" applyFont="1"/>
    <xf numFmtId="0" fontId="0" fillId="0" borderId="0" xfId="0" applyFont="1" applyAlignment="1">
      <alignment horizontal="center"/>
    </xf>
    <xf numFmtId="0" fontId="14" fillId="0" borderId="2" xfId="0" applyFont="1" applyBorder="1"/>
    <xf numFmtId="0" fontId="14" fillId="4" borderId="2" xfId="0" applyFont="1" applyFill="1" applyBorder="1" applyAlignment="1">
      <alignment horizontal="center" vertical="center" wrapText="1"/>
    </xf>
    <xf numFmtId="0" fontId="9" fillId="6" borderId="2" xfId="0" applyFont="1" applyFill="1" applyBorder="1"/>
    <xf numFmtId="3" fontId="18" fillId="0" borderId="2" xfId="0" applyNumberFormat="1" applyFont="1" applyBorder="1" applyAlignment="1">
      <alignment horizontal="center" vertical="center"/>
    </xf>
    <xf numFmtId="165" fontId="18" fillId="0" borderId="2" xfId="0" applyNumberFormat="1" applyFont="1" applyBorder="1" applyAlignment="1">
      <alignment horizontal="center" vertical="center"/>
    </xf>
    <xf numFmtId="0" fontId="18" fillId="6" borderId="2" xfId="0" applyFont="1" applyFill="1" applyBorder="1"/>
    <xf numFmtId="0" fontId="14" fillId="0" borderId="2" xfId="0" applyFont="1" applyBorder="1" applyAlignment="1"/>
    <xf numFmtId="3" fontId="14" fillId="0" borderId="2" xfId="0" applyNumberFormat="1" applyFont="1" applyBorder="1" applyAlignment="1">
      <alignment horizontal="center" vertical="center"/>
    </xf>
    <xf numFmtId="165" fontId="14" fillId="0" borderId="2" xfId="0" applyNumberFormat="1" applyFont="1" applyBorder="1" applyAlignment="1">
      <alignment horizontal="center" vertical="center"/>
    </xf>
    <xf numFmtId="0" fontId="14" fillId="0" borderId="2" xfId="0" applyFont="1" applyBorder="1" applyAlignment="1"/>
    <xf numFmtId="0" fontId="14" fillId="0" borderId="0" xfId="0" applyFont="1" applyAlignment="1"/>
    <xf numFmtId="0" fontId="0" fillId="0" borderId="0" xfId="0" applyFont="1" applyAlignment="1">
      <alignment horizontal="center"/>
    </xf>
    <xf numFmtId="0" fontId="0" fillId="0" borderId="0" xfId="0" applyFont="1" applyAlignment="1">
      <alignment horizontal="left"/>
    </xf>
    <xf numFmtId="0" fontId="13" fillId="0" borderId="0" xfId="0" applyFont="1" applyBorder="1" applyAlignment="1">
      <alignment horizontal="left"/>
    </xf>
    <xf numFmtId="0" fontId="14" fillId="0" borderId="0" xfId="0" applyFont="1" applyAlignment="1">
      <alignment horizontal="center"/>
    </xf>
    <xf numFmtId="0" fontId="14" fillId="0" borderId="0" xfId="0" applyFont="1"/>
    <xf numFmtId="0" fontId="14" fillId="0" borderId="0" xfId="0" applyFont="1" applyAlignment="1">
      <alignment horizontal="left"/>
    </xf>
    <xf numFmtId="3" fontId="14" fillId="0" borderId="0" xfId="0" applyNumberFormat="1" applyFont="1"/>
    <xf numFmtId="3" fontId="8" fillId="0" borderId="0" xfId="0" applyNumberFormat="1" applyFont="1"/>
    <xf numFmtId="0" fontId="19" fillId="0" borderId="0" xfId="0" applyFont="1" applyBorder="1" applyAlignment="1">
      <alignment horizontal="right" wrapText="1"/>
    </xf>
    <xf numFmtId="3"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8" fillId="0" borderId="0" xfId="0" applyFont="1"/>
    <xf numFmtId="0" fontId="19" fillId="0" borderId="0" xfId="0" applyFont="1" applyBorder="1" applyAlignment="1">
      <alignment horizontal="right" wrapText="1"/>
    </xf>
    <xf numFmtId="0" fontId="20" fillId="0" borderId="0" xfId="0" applyFont="1" applyBorder="1" applyAlignment="1"/>
    <xf numFmtId="0" fontId="14" fillId="0" borderId="0" xfId="0" applyFont="1" applyBorder="1" applyAlignment="1"/>
    <xf numFmtId="0" fontId="0" fillId="0" borderId="0" xfId="0"/>
    <xf numFmtId="0" fontId="14" fillId="0" borderId="0" xfId="0" applyFont="1" applyBorder="1" applyAlignment="1">
      <alignment horizontal="left"/>
    </xf>
    <xf numFmtId="0" fontId="13" fillId="0" borderId="0" xfId="0" applyFont="1" applyBorder="1" applyAlignment="1"/>
    <xf numFmtId="0" fontId="14" fillId="0" borderId="0" xfId="0" applyFont="1" applyBorder="1"/>
    <xf numFmtId="0" fontId="14" fillId="0" borderId="2" xfId="0" applyFont="1" applyBorder="1" applyAlignment="1">
      <alignment horizontal="center"/>
    </xf>
    <xf numFmtId="0" fontId="14" fillId="0" borderId="2" xfId="0" applyFont="1" applyBorder="1" applyAlignment="1">
      <alignment horizontal="left" vertical="center"/>
    </xf>
    <xf numFmtId="3" fontId="14" fillId="0" borderId="2" xfId="0" applyNumberFormat="1" applyFont="1" applyBorder="1"/>
    <xf numFmtId="0" fontId="8" fillId="7" borderId="2" xfId="0" applyFont="1" applyFill="1" applyBorder="1" applyAlignment="1">
      <alignment horizontal="center" vertical="center" wrapText="1"/>
    </xf>
    <xf numFmtId="0" fontId="8" fillId="0" borderId="4" xfId="0" applyFont="1" applyBorder="1" applyAlignment="1">
      <alignment vertical="center" wrapText="1"/>
    </xf>
    <xf numFmtId="0" fontId="8" fillId="0" borderId="2" xfId="0" applyFont="1" applyBorder="1" applyAlignment="1">
      <alignment horizontal="center" vertical="center" wrapText="1"/>
    </xf>
    <xf numFmtId="0" fontId="8" fillId="0" borderId="2" xfId="0" applyFont="1" applyBorder="1" applyAlignment="1">
      <alignment horizontal="right" vertical="center" wrapText="1"/>
    </xf>
    <xf numFmtId="2" fontId="8" fillId="0" borderId="2" xfId="0" applyNumberFormat="1" applyFont="1" applyBorder="1" applyAlignment="1">
      <alignment horizontal="right" vertical="center" wrapText="1"/>
    </xf>
    <xf numFmtId="2" fontId="8" fillId="0" borderId="2" xfId="0" applyNumberFormat="1" applyFont="1" applyBorder="1"/>
    <xf numFmtId="1" fontId="8" fillId="0" borderId="2" xfId="0" applyNumberFormat="1" applyFont="1" applyBorder="1"/>
    <xf numFmtId="2" fontId="8" fillId="0" borderId="4" xfId="0" applyNumberFormat="1" applyFont="1" applyBorder="1" applyAlignment="1">
      <alignment horizontal="right" vertical="center" wrapText="1"/>
    </xf>
    <xf numFmtId="0" fontId="15" fillId="0" borderId="14" xfId="0" applyFont="1" applyBorder="1" applyAlignment="1"/>
    <xf numFmtId="166" fontId="8" fillId="0" borderId="0" xfId="1" applyNumberFormat="1" applyFont="1" applyBorder="1" applyAlignment="1" applyProtection="1"/>
    <xf numFmtId="2" fontId="8" fillId="0" borderId="0" xfId="0" applyNumberFormat="1" applyFont="1"/>
    <xf numFmtId="0" fontId="8" fillId="0" borderId="0" xfId="0" applyFont="1" applyBorder="1"/>
    <xf numFmtId="2" fontId="8" fillId="0" borderId="0" xfId="0" applyNumberFormat="1" applyFont="1" applyBorder="1"/>
    <xf numFmtId="0" fontId="8" fillId="0" borderId="14" xfId="0" applyFont="1" applyBorder="1" applyAlignment="1"/>
    <xf numFmtId="0" fontId="8" fillId="0" borderId="0" xfId="0" applyFont="1" applyBorder="1" applyAlignment="1"/>
    <xf numFmtId="2" fontId="8" fillId="0" borderId="0" xfId="0" applyNumberFormat="1" applyFont="1" applyBorder="1" applyAlignment="1">
      <alignment horizontal="right" vertical="center" wrapText="1"/>
    </xf>
    <xf numFmtId="0" fontId="8" fillId="0" borderId="0" xfId="0" applyFont="1" applyBorder="1" applyAlignment="1">
      <alignment horizontal="right" vertical="center" wrapText="1"/>
    </xf>
    <xf numFmtId="167" fontId="8" fillId="0" borderId="0" xfId="0" applyNumberFormat="1" applyFont="1" applyBorder="1" applyAlignment="1">
      <alignment horizontal="right" vertical="center" wrapText="1"/>
    </xf>
    <xf numFmtId="0" fontId="8" fillId="0" borderId="0" xfId="0" applyFont="1" applyBorder="1" applyAlignment="1">
      <alignment horizontal="right" vertical="center" wrapText="1"/>
    </xf>
    <xf numFmtId="0" fontId="21" fillId="0" borderId="0" xfId="0" applyFont="1" applyBorder="1"/>
    <xf numFmtId="0" fontId="0" fillId="0" borderId="0" xfId="0" applyFont="1" applyAlignment="1"/>
    <xf numFmtId="0" fontId="14" fillId="4" borderId="3" xfId="0" applyFont="1" applyFill="1" applyBorder="1" applyAlignment="1">
      <alignment horizontal="center" wrapText="1"/>
    </xf>
    <xf numFmtId="0" fontId="14" fillId="4" borderId="3" xfId="0" applyFont="1" applyFill="1" applyBorder="1" applyAlignment="1">
      <alignment horizontal="center"/>
    </xf>
    <xf numFmtId="0" fontId="8" fillId="0" borderId="8" xfId="0" applyFont="1" applyBorder="1" applyAlignment="1">
      <alignment vertical="center"/>
    </xf>
    <xf numFmtId="3" fontId="8" fillId="0" borderId="8" xfId="0" applyNumberFormat="1" applyFont="1" applyBorder="1" applyAlignment="1">
      <alignment horizontal="center" wrapText="1"/>
    </xf>
    <xf numFmtId="3" fontId="8" fillId="0" borderId="2" xfId="0" applyNumberFormat="1" applyFont="1" applyBorder="1" applyAlignment="1">
      <alignment horizontal="center" wrapText="1"/>
    </xf>
    <xf numFmtId="3" fontId="8" fillId="5" borderId="8" xfId="0" applyNumberFormat="1" applyFont="1" applyFill="1" applyBorder="1" applyAlignment="1">
      <alignment horizontal="center"/>
    </xf>
    <xf numFmtId="164" fontId="8" fillId="0" borderId="8" xfId="0" applyNumberFormat="1" applyFont="1" applyBorder="1" applyAlignment="1">
      <alignment horizontal="center"/>
    </xf>
    <xf numFmtId="166" fontId="8" fillId="0" borderId="6" xfId="0" applyNumberFormat="1" applyFont="1" applyBorder="1" applyAlignment="1">
      <alignment horizontal="center"/>
    </xf>
    <xf numFmtId="0" fontId="8" fillId="0" borderId="6" xfId="0" applyFont="1" applyBorder="1" applyAlignment="1">
      <alignment vertical="center"/>
    </xf>
    <xf numFmtId="3" fontId="8" fillId="0" borderId="2" xfId="0" applyNumberFormat="1" applyFont="1" applyBorder="1" applyAlignment="1">
      <alignment horizontal="center" wrapText="1"/>
    </xf>
    <xf numFmtId="3" fontId="8" fillId="5" borderId="2" xfId="0" applyNumberFormat="1" applyFont="1" applyFill="1" applyBorder="1" applyAlignment="1">
      <alignment horizontal="center"/>
    </xf>
    <xf numFmtId="164" fontId="8" fillId="0" borderId="2" xfId="0" applyNumberFormat="1" applyFont="1" applyBorder="1" applyAlignment="1">
      <alignment horizontal="center"/>
    </xf>
    <xf numFmtId="166" fontId="8" fillId="0" borderId="2" xfId="0" applyNumberFormat="1" applyFont="1" applyBorder="1" applyAlignment="1">
      <alignment horizontal="center"/>
    </xf>
    <xf numFmtId="2" fontId="8" fillId="0" borderId="2" xfId="0" applyNumberFormat="1" applyFont="1" applyBorder="1" applyAlignment="1">
      <alignment horizontal="center" wrapText="1"/>
    </xf>
    <xf numFmtId="4" fontId="8" fillId="5" borderId="2" xfId="0" applyNumberFormat="1" applyFont="1" applyFill="1" applyBorder="1" applyAlignment="1">
      <alignment horizontal="center"/>
    </xf>
    <xf numFmtId="168" fontId="8" fillId="0" borderId="0" xfId="0" applyNumberFormat="1" applyFont="1"/>
    <xf numFmtId="0" fontId="8" fillId="0" borderId="5" xfId="0" applyFont="1" applyBorder="1" applyAlignment="1">
      <alignment vertical="center"/>
    </xf>
    <xf numFmtId="2" fontId="8" fillId="0" borderId="3" xfId="0" applyNumberFormat="1" applyFont="1" applyBorder="1" applyAlignment="1">
      <alignment horizontal="center" wrapText="1"/>
    </xf>
    <xf numFmtId="4" fontId="8" fillId="5" borderId="3" xfId="0" applyNumberFormat="1" applyFont="1" applyFill="1" applyBorder="1" applyAlignment="1">
      <alignment horizontal="center"/>
    </xf>
    <xf numFmtId="164" fontId="8" fillId="0" borderId="3" xfId="0" applyNumberFormat="1" applyFont="1" applyBorder="1" applyAlignment="1">
      <alignment horizontal="center"/>
    </xf>
    <xf numFmtId="166" fontId="8" fillId="0" borderId="3" xfId="0" applyNumberFormat="1" applyFont="1" applyBorder="1" applyAlignment="1">
      <alignment horizontal="center"/>
    </xf>
    <xf numFmtId="3" fontId="8" fillId="0" borderId="8" xfId="0" applyNumberFormat="1" applyFont="1" applyBorder="1" applyAlignment="1">
      <alignment horizontal="center" wrapText="1"/>
    </xf>
    <xf numFmtId="164" fontId="8" fillId="0" borderId="8" xfId="0" applyNumberFormat="1" applyFont="1" applyBorder="1" applyAlignment="1">
      <alignment horizontal="center"/>
    </xf>
    <xf numFmtId="0" fontId="8" fillId="0" borderId="2" xfId="0" applyFont="1" applyBorder="1" applyAlignment="1">
      <alignment horizontal="center" wrapText="1"/>
    </xf>
    <xf numFmtId="49" fontId="22" fillId="0" borderId="0" xfId="0" applyNumberFormat="1" applyFont="1" applyBorder="1" applyAlignment="1">
      <alignment horizontal="center"/>
    </xf>
    <xf numFmtId="3" fontId="23" fillId="0" borderId="0" xfId="0" applyNumberFormat="1" applyFont="1" applyBorder="1" applyAlignment="1">
      <alignment horizontal="right"/>
    </xf>
    <xf numFmtId="3" fontId="0" fillId="0" borderId="0" xfId="0" applyNumberFormat="1"/>
    <xf numFmtId="4" fontId="8" fillId="0" borderId="2" xfId="0" applyNumberFormat="1" applyFont="1" applyBorder="1" applyAlignment="1">
      <alignment horizontal="center" wrapText="1"/>
    </xf>
    <xf numFmtId="0" fontId="22" fillId="0" borderId="0" xfId="0" applyFont="1" applyAlignment="1">
      <alignment horizontal="center" vertical="center" wrapText="1"/>
    </xf>
    <xf numFmtId="3" fontId="22" fillId="0" borderId="0" xfId="0" applyNumberFormat="1" applyFont="1" applyAlignment="1">
      <alignment horizontal="right" vertical="center" wrapText="1"/>
    </xf>
    <xf numFmtId="3" fontId="8" fillId="0" borderId="2" xfId="0" applyNumberFormat="1" applyFont="1" applyBorder="1" applyAlignment="1">
      <alignment horizontal="center" vertical="top" wrapText="1"/>
    </xf>
    <xf numFmtId="0" fontId="8" fillId="0" borderId="2" xfId="0" applyFont="1" applyBorder="1" applyAlignment="1">
      <alignment horizontal="center" vertical="top" wrapText="1"/>
    </xf>
    <xf numFmtId="3" fontId="8" fillId="5" borderId="2" xfId="0" applyNumberFormat="1" applyFont="1" applyFill="1" applyBorder="1" applyAlignment="1">
      <alignment horizontal="center" vertical="top"/>
    </xf>
    <xf numFmtId="164" fontId="8" fillId="0" borderId="2" xfId="0" applyNumberFormat="1" applyFont="1" applyBorder="1" applyAlignment="1">
      <alignment horizontal="center" vertical="top"/>
    </xf>
    <xf numFmtId="166" fontId="8" fillId="0" borderId="2" xfId="0" applyNumberFormat="1" applyFont="1" applyBorder="1" applyAlignment="1">
      <alignment horizontal="center" vertical="top"/>
    </xf>
    <xf numFmtId="0" fontId="22" fillId="0" borderId="0" xfId="0" applyFont="1" applyBorder="1" applyAlignment="1">
      <alignment horizontal="left"/>
    </xf>
    <xf numFmtId="0" fontId="24" fillId="0" borderId="0" xfId="0" applyFont="1"/>
    <xf numFmtId="3" fontId="8" fillId="0" borderId="3" xfId="0" applyNumberFormat="1" applyFont="1" applyBorder="1" applyAlignment="1">
      <alignment horizontal="center" wrapText="1"/>
    </xf>
    <xf numFmtId="0" fontId="8" fillId="0" borderId="3" xfId="0" applyFont="1" applyBorder="1" applyAlignment="1">
      <alignment horizontal="center" wrapText="1"/>
    </xf>
    <xf numFmtId="3" fontId="8" fillId="5" borderId="3" xfId="0" applyNumberFormat="1" applyFont="1" applyFill="1" applyBorder="1" applyAlignment="1">
      <alignment horizontal="center"/>
    </xf>
    <xf numFmtId="0" fontId="8" fillId="0" borderId="0" xfId="0" applyFont="1" applyAlignment="1">
      <alignment horizontal="center"/>
    </xf>
    <xf numFmtId="0" fontId="0" fillId="0" borderId="0" xfId="0" applyAlignment="1">
      <alignment horizontal="center"/>
    </xf>
    <xf numFmtId="0" fontId="18" fillId="4" borderId="6" xfId="3" applyFont="1" applyFill="1" applyBorder="1" applyAlignment="1">
      <alignment horizontal="center" vertical="center"/>
    </xf>
    <xf numFmtId="0" fontId="14" fillId="4" borderId="2" xfId="3" applyFont="1" applyFill="1" applyBorder="1" applyAlignment="1">
      <alignment horizontal="center" vertical="center" wrapText="1"/>
    </xf>
    <xf numFmtId="0" fontId="14" fillId="0" borderId="2" xfId="3" applyFont="1" applyBorder="1" applyAlignment="1">
      <alignment horizontal="left"/>
    </xf>
    <xf numFmtId="3" fontId="14" fillId="0" borderId="2" xfId="3" applyNumberFormat="1" applyFont="1" applyBorder="1" applyAlignment="1">
      <alignment horizontal="center"/>
    </xf>
    <xf numFmtId="2" fontId="14" fillId="0" borderId="2" xfId="3" applyNumberFormat="1" applyFont="1" applyBorder="1" applyAlignment="1">
      <alignment horizontal="center"/>
    </xf>
    <xf numFmtId="4" fontId="14" fillId="0" borderId="2" xfId="3" applyNumberFormat="1" applyFont="1" applyBorder="1" applyAlignment="1">
      <alignment horizontal="center"/>
    </xf>
    <xf numFmtId="2" fontId="14" fillId="0" borderId="4" xfId="3" applyNumberFormat="1" applyFont="1" applyBorder="1" applyAlignment="1">
      <alignment horizontal="center"/>
    </xf>
    <xf numFmtId="4" fontId="14" fillId="0" borderId="4" xfId="3" applyNumberFormat="1" applyFont="1" applyBorder="1" applyAlignment="1">
      <alignment horizontal="center"/>
    </xf>
    <xf numFmtId="0" fontId="14" fillId="0" borderId="14" xfId="0" applyFont="1" applyBorder="1" applyAlignment="1">
      <alignment horizontal="left"/>
    </xf>
    <xf numFmtId="0" fontId="3" fillId="0" borderId="0" xfId="0" applyFont="1" applyAlignment="1">
      <alignment horizontal="left"/>
    </xf>
    <xf numFmtId="0" fontId="25" fillId="0" borderId="0" xfId="0" applyFont="1" applyAlignment="1">
      <alignment horizontal="center"/>
    </xf>
    <xf numFmtId="0" fontId="3" fillId="0" borderId="0" xfId="0" applyFont="1" applyAlignment="1">
      <alignment horizontal="center"/>
    </xf>
    <xf numFmtId="0" fontId="0" fillId="0" borderId="0" xfId="0" applyFont="1" applyAlignment="1">
      <alignment horizontal="left"/>
    </xf>
    <xf numFmtId="2" fontId="13" fillId="0" borderId="17" xfId="0" applyNumberFormat="1" applyFont="1" applyBorder="1" applyAlignment="1"/>
    <xf numFmtId="2" fontId="13" fillId="0" borderId="18" xfId="0" applyNumberFormat="1" applyFont="1" applyBorder="1" applyAlignment="1"/>
    <xf numFmtId="2" fontId="13" fillId="0" borderId="19" xfId="0" applyNumberFormat="1" applyFont="1" applyBorder="1" applyAlignment="1"/>
    <xf numFmtId="2" fontId="13" fillId="0" borderId="2" xfId="0" applyNumberFormat="1" applyFont="1" applyBorder="1" applyAlignment="1">
      <alignment horizontal="center" vertical="center"/>
    </xf>
    <xf numFmtId="2" fontId="13" fillId="0" borderId="2" xfId="0" applyNumberFormat="1" applyFont="1" applyBorder="1" applyAlignment="1">
      <alignment horizontal="center" vertical="center" wrapText="1"/>
    </xf>
    <xf numFmtId="0" fontId="13" fillId="8" borderId="2" xfId="0" applyFont="1" applyFill="1" applyBorder="1" applyAlignment="1"/>
    <xf numFmtId="2" fontId="13" fillId="0" borderId="2" xfId="0" applyNumberFormat="1" applyFont="1" applyBorder="1" applyAlignment="1"/>
    <xf numFmtId="0" fontId="26" fillId="8" borderId="2" xfId="0" applyFont="1" applyFill="1" applyBorder="1" applyAlignment="1"/>
    <xf numFmtId="2" fontId="26" fillId="0" borderId="2" xfId="0" applyNumberFormat="1" applyFont="1" applyBorder="1" applyAlignment="1"/>
    <xf numFmtId="0" fontId="13" fillId="0" borderId="14" xfId="0" applyFont="1" applyBorder="1" applyAlignment="1"/>
    <xf numFmtId="2" fontId="27" fillId="0" borderId="0" xfId="0" applyNumberFormat="1" applyFont="1"/>
    <xf numFmtId="2" fontId="18" fillId="0" borderId="0" xfId="0" applyNumberFormat="1" applyFont="1"/>
    <xf numFmtId="0" fontId="18" fillId="0" borderId="0" xfId="0" applyFont="1"/>
    <xf numFmtId="0" fontId="28" fillId="0" borderId="0" xfId="0" applyFont="1"/>
    <xf numFmtId="0" fontId="18" fillId="0" borderId="0" xfId="0" applyFont="1"/>
    <xf numFmtId="0" fontId="7" fillId="0" borderId="0" xfId="0" applyFont="1" applyBorder="1" applyAlignment="1">
      <alignment horizontal="center"/>
    </xf>
    <xf numFmtId="0" fontId="29" fillId="0" borderId="0" xfId="0" applyFont="1"/>
    <xf numFmtId="0" fontId="14" fillId="0" borderId="0" xfId="0" applyFont="1"/>
    <xf numFmtId="0" fontId="30" fillId="0" borderId="14" xfId="0" applyFont="1" applyBorder="1" applyAlignment="1"/>
    <xf numFmtId="0" fontId="31" fillId="0" borderId="0" xfId="0" applyFont="1"/>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32" fillId="0" borderId="0" xfId="0" applyFont="1"/>
    <xf numFmtId="0" fontId="13" fillId="0" borderId="2" xfId="0" applyFont="1" applyBorder="1" applyAlignment="1"/>
    <xf numFmtId="170" fontId="13" fillId="0" borderId="2" xfId="0" applyNumberFormat="1" applyFont="1" applyBorder="1" applyAlignment="1">
      <alignment horizontal="right"/>
    </xf>
    <xf numFmtId="0" fontId="33" fillId="0" borderId="0" xfId="0" applyFont="1"/>
    <xf numFmtId="0" fontId="26" fillId="0" borderId="2" xfId="0" applyFont="1" applyBorder="1" applyAlignment="1"/>
    <xf numFmtId="170" fontId="26" fillId="0" borderId="2" xfId="0" applyNumberFormat="1" applyFont="1" applyBorder="1" applyAlignment="1">
      <alignment horizontal="right"/>
    </xf>
    <xf numFmtId="10" fontId="14" fillId="0" borderId="0" xfId="0" applyNumberFormat="1" applyFont="1"/>
    <xf numFmtId="0" fontId="18" fillId="4" borderId="2" xfId="0" applyFont="1" applyFill="1" applyBorder="1" applyAlignment="1">
      <alignment horizontal="center" vertical="center" wrapText="1"/>
    </xf>
    <xf numFmtId="3" fontId="14" fillId="0" borderId="2" xfId="0" applyNumberFormat="1" applyFont="1" applyBorder="1" applyAlignment="1">
      <alignment horizontal="center"/>
    </xf>
    <xf numFmtId="166" fontId="14" fillId="0" borderId="2" xfId="1" applyNumberFormat="1" applyFont="1" applyBorder="1" applyAlignment="1" applyProtection="1">
      <alignment horizontal="center"/>
    </xf>
    <xf numFmtId="0" fontId="25" fillId="0" borderId="0" xfId="0" applyFont="1"/>
    <xf numFmtId="0" fontId="9" fillId="0" borderId="0" xfId="0" applyFont="1"/>
    <xf numFmtId="0" fontId="18" fillId="5" borderId="2" xfId="0" applyFont="1" applyFill="1" applyBorder="1"/>
    <xf numFmtId="3" fontId="18" fillId="5" borderId="2" xfId="0" applyNumberFormat="1" applyFont="1" applyFill="1" applyBorder="1" applyAlignment="1">
      <alignment horizontal="center"/>
    </xf>
    <xf numFmtId="166" fontId="18" fillId="5" borderId="2" xfId="1" applyNumberFormat="1" applyFont="1" applyFill="1" applyBorder="1" applyAlignment="1" applyProtection="1">
      <alignment horizontal="center"/>
    </xf>
    <xf numFmtId="0" fontId="14" fillId="0" borderId="0" xfId="0" applyFont="1" applyBorder="1" applyAlignment="1"/>
    <xf numFmtId="0" fontId="14" fillId="0" borderId="0" xfId="0" applyFont="1" applyAlignment="1">
      <alignment horizontal="right"/>
    </xf>
    <xf numFmtId="0" fontId="8" fillId="0" borderId="0" xfId="0" applyFont="1" applyAlignment="1">
      <alignment horizontal="right"/>
    </xf>
    <xf numFmtId="2" fontId="14" fillId="0" borderId="0" xfId="0" applyNumberFormat="1" applyFont="1"/>
    <xf numFmtId="4" fontId="8" fillId="0" borderId="0" xfId="0" applyNumberFormat="1" applyFont="1"/>
    <xf numFmtId="0" fontId="20" fillId="0" borderId="0" xfId="0" applyFont="1"/>
    <xf numFmtId="0" fontId="3" fillId="0" borderId="0" xfId="0" applyFont="1"/>
    <xf numFmtId="2" fontId="0" fillId="0" borderId="0" xfId="0" applyNumberFormat="1" applyFont="1"/>
    <xf numFmtId="0" fontId="2" fillId="0" borderId="0" xfId="10"/>
    <xf numFmtId="0" fontId="2" fillId="0" borderId="0" xfId="10" applyFont="1"/>
    <xf numFmtId="0" fontId="2" fillId="0" borderId="20" xfId="10" applyBorder="1" applyAlignment="1">
      <alignment vertical="center"/>
    </xf>
    <xf numFmtId="164" fontId="2" fillId="0" borderId="21" xfId="10" applyNumberFormat="1" applyFont="1" applyBorder="1" applyAlignment="1">
      <alignment vertical="center"/>
    </xf>
    <xf numFmtId="164" fontId="2" fillId="0" borderId="22" xfId="10" applyNumberFormat="1" applyFont="1" applyBorder="1" applyAlignment="1">
      <alignment vertical="center"/>
    </xf>
    <xf numFmtId="164" fontId="2" fillId="0" borderId="21" xfId="10" applyNumberFormat="1" applyBorder="1" applyAlignment="1">
      <alignment vertical="center"/>
    </xf>
    <xf numFmtId="164" fontId="2" fillId="0" borderId="22" xfId="10" applyNumberFormat="1" applyBorder="1" applyAlignment="1">
      <alignment vertical="center"/>
    </xf>
    <xf numFmtId="0" fontId="2" fillId="0" borderId="23" xfId="10" applyFont="1" applyBorder="1" applyAlignment="1">
      <alignment vertical="center"/>
    </xf>
    <xf numFmtId="164" fontId="2" fillId="0" borderId="24" xfId="10" applyNumberFormat="1" applyFont="1" applyBorder="1" applyAlignment="1">
      <alignment vertical="center"/>
    </xf>
    <xf numFmtId="164" fontId="2" fillId="0" borderId="25" xfId="10" applyNumberFormat="1" applyFont="1" applyBorder="1" applyAlignment="1">
      <alignment vertical="center"/>
    </xf>
    <xf numFmtId="0" fontId="2" fillId="0" borderId="23" xfId="10" applyBorder="1" applyAlignment="1">
      <alignment vertical="center"/>
    </xf>
    <xf numFmtId="164" fontId="2" fillId="0" borderId="24" xfId="10" applyNumberFormat="1" applyBorder="1" applyAlignment="1">
      <alignment vertical="center"/>
    </xf>
    <xf numFmtId="164" fontId="2" fillId="0" borderId="25" xfId="10" applyNumberFormat="1" applyBorder="1" applyAlignment="1">
      <alignment vertical="center"/>
    </xf>
    <xf numFmtId="0" fontId="2" fillId="0" borderId="0" xfId="10" applyAlignment="1">
      <alignment horizontal="center"/>
    </xf>
    <xf numFmtId="164" fontId="2" fillId="0" borderId="0" xfId="10" applyNumberFormat="1"/>
    <xf numFmtId="164" fontId="2" fillId="0" borderId="21" xfId="10" applyNumberFormat="1" applyBorder="1"/>
    <xf numFmtId="164" fontId="2" fillId="0" borderId="22" xfId="10" applyNumberFormat="1" applyBorder="1"/>
    <xf numFmtId="166" fontId="2" fillId="0" borderId="0" xfId="10" applyNumberFormat="1"/>
    <xf numFmtId="0" fontId="34" fillId="0" borderId="0" xfId="10" applyFont="1"/>
    <xf numFmtId="0" fontId="2" fillId="0" borderId="0" xfId="10"/>
    <xf numFmtId="0" fontId="35" fillId="0" borderId="0" xfId="6" applyFont="1"/>
    <xf numFmtId="0" fontId="2" fillId="0" borderId="0" xfId="6"/>
    <xf numFmtId="0" fontId="2" fillId="0" borderId="0" xfId="7"/>
    <xf numFmtId="0" fontId="2" fillId="0" borderId="0" xfId="7" applyFont="1" applyAlignment="1"/>
    <xf numFmtId="0" fontId="23" fillId="0" borderId="0" xfId="12" applyFont="1" applyFill="1" applyBorder="1" applyAlignment="1" applyProtection="1">
      <alignment horizontal="left" wrapText="1"/>
    </xf>
    <xf numFmtId="164" fontId="23" fillId="0" borderId="0" xfId="12" applyNumberFormat="1" applyFont="1" applyFill="1" applyBorder="1" applyAlignment="1" applyProtection="1"/>
    <xf numFmtId="0" fontId="12" fillId="0" borderId="0" xfId="12" applyFill="1" applyBorder="1" applyAlignment="1" applyProtection="1">
      <alignment horizontal="left" wrapText="1"/>
    </xf>
    <xf numFmtId="0" fontId="2" fillId="0" borderId="0" xfId="7" applyFont="1"/>
    <xf numFmtId="164" fontId="2" fillId="0" borderId="0" xfId="7" applyNumberFormat="1"/>
    <xf numFmtId="1" fontId="2" fillId="0" borderId="0" xfId="7" applyNumberFormat="1"/>
    <xf numFmtId="0" fontId="23" fillId="0" borderId="2" xfId="12" applyFont="1" applyFill="1" applyBorder="1" applyAlignment="1" applyProtection="1">
      <alignment horizontal="left" wrapText="1"/>
    </xf>
    <xf numFmtId="0" fontId="23" fillId="0" borderId="0" xfId="7" applyFont="1" applyBorder="1"/>
    <xf numFmtId="0" fontId="23" fillId="0" borderId="2" xfId="7" applyFont="1" applyBorder="1" applyAlignment="1">
      <alignment horizontal="center"/>
    </xf>
    <xf numFmtId="0" fontId="23" fillId="0" borderId="2" xfId="7" applyFont="1" applyBorder="1" applyAlignment="1">
      <alignment horizontal="left"/>
    </xf>
    <xf numFmtId="0" fontId="23" fillId="0" borderId="2" xfId="7" applyFont="1" applyBorder="1" applyAlignment="1">
      <alignment horizontal="right"/>
    </xf>
    <xf numFmtId="164" fontId="23" fillId="0" borderId="2" xfId="7" applyNumberFormat="1" applyFont="1" applyBorder="1"/>
    <xf numFmtId="0" fontId="23" fillId="0" borderId="2" xfId="7" applyFont="1" applyBorder="1"/>
    <xf numFmtId="0" fontId="2" fillId="0" borderId="0" xfId="7" applyFont="1"/>
    <xf numFmtId="0" fontId="2" fillId="0" borderId="2" xfId="7" applyBorder="1"/>
    <xf numFmtId="0" fontId="2" fillId="0" borderId="0" xfId="7" applyBorder="1"/>
    <xf numFmtId="0" fontId="2" fillId="0" borderId="2" xfId="7" applyFont="1" applyBorder="1" applyAlignment="1">
      <alignment vertical="center"/>
    </xf>
    <xf numFmtId="1" fontId="2" fillId="0" borderId="2" xfId="7" applyNumberFormat="1" applyFont="1" applyBorder="1" applyAlignment="1">
      <alignment vertical="center"/>
    </xf>
    <xf numFmtId="0" fontId="2" fillId="0" borderId="0" xfId="7" applyFont="1" applyBorder="1" applyAlignment="1">
      <alignment vertical="center"/>
    </xf>
    <xf numFmtId="0" fontId="2" fillId="0" borderId="0" xfId="7" applyFont="1" applyAlignment="1">
      <alignment vertical="center"/>
    </xf>
    <xf numFmtId="1" fontId="2" fillId="0" borderId="0" xfId="7" applyNumberFormat="1" applyFont="1" applyAlignment="1">
      <alignment vertical="center"/>
    </xf>
    <xf numFmtId="0" fontId="2" fillId="0" borderId="2" xfId="7" applyBorder="1" applyAlignment="1">
      <alignment vertical="center"/>
    </xf>
    <xf numFmtId="1" fontId="2" fillId="0" borderId="2" xfId="7" applyNumberFormat="1" applyBorder="1" applyAlignment="1">
      <alignment vertical="center"/>
    </xf>
    <xf numFmtId="0" fontId="2" fillId="0" borderId="0" xfId="7" applyBorder="1" applyAlignment="1">
      <alignment vertical="center"/>
    </xf>
    <xf numFmtId="0" fontId="2" fillId="0" borderId="0" xfId="7" applyAlignment="1">
      <alignment vertical="center"/>
    </xf>
    <xf numFmtId="1" fontId="2" fillId="0" borderId="0" xfId="7" applyNumberFormat="1" applyAlignment="1">
      <alignment vertical="center"/>
    </xf>
    <xf numFmtId="0" fontId="2" fillId="0" borderId="2" xfId="7" applyBorder="1" applyAlignment="1">
      <alignment vertical="center"/>
    </xf>
    <xf numFmtId="1" fontId="2" fillId="0" borderId="2" xfId="7" applyNumberFormat="1" applyBorder="1" applyAlignment="1">
      <alignment vertical="center"/>
    </xf>
    <xf numFmtId="0" fontId="2" fillId="0" borderId="2" xfId="7" applyFont="1" applyBorder="1"/>
    <xf numFmtId="0" fontId="2" fillId="0" borderId="2" xfId="7" applyFont="1" applyBorder="1" applyAlignment="1">
      <alignment vertical="center"/>
    </xf>
    <xf numFmtId="1" fontId="2" fillId="0" borderId="2" xfId="7" applyNumberFormat="1" applyFont="1" applyBorder="1" applyAlignment="1">
      <alignment vertical="center"/>
    </xf>
    <xf numFmtId="0" fontId="14" fillId="0" borderId="0" xfId="4" applyFont="1"/>
    <xf numFmtId="0" fontId="58" fillId="0" borderId="0" xfId="4"/>
    <xf numFmtId="0" fontId="0" fillId="0" borderId="4" xfId="4" applyFont="1" applyBorder="1" applyAlignment="1"/>
    <xf numFmtId="0" fontId="8" fillId="4" borderId="17" xfId="4" applyFont="1" applyFill="1" applyBorder="1" applyAlignment="1" applyProtection="1">
      <alignment wrapText="1"/>
    </xf>
    <xf numFmtId="0" fontId="8" fillId="4" borderId="19" xfId="4" applyFont="1" applyFill="1" applyBorder="1" applyAlignment="1" applyProtection="1">
      <alignment wrapText="1"/>
    </xf>
    <xf numFmtId="0" fontId="0" fillId="0" borderId="6" xfId="4" applyFont="1" applyBorder="1" applyAlignment="1"/>
    <xf numFmtId="3" fontId="8" fillId="4" borderId="2" xfId="4" applyNumberFormat="1" applyFont="1" applyFill="1" applyBorder="1" applyAlignment="1" applyProtection="1">
      <alignment horizontal="center" wrapText="1"/>
    </xf>
    <xf numFmtId="10" fontId="8" fillId="4" borderId="2" xfId="4" applyNumberFormat="1" applyFont="1" applyFill="1" applyBorder="1" applyAlignment="1" applyProtection="1">
      <alignment horizontal="center" wrapText="1"/>
    </xf>
    <xf numFmtId="0" fontId="8" fillId="0" borderId="2" xfId="4" applyFont="1" applyBorder="1" applyAlignment="1"/>
    <xf numFmtId="3" fontId="8" fillId="0" borderId="2" xfId="4" applyNumberFormat="1" applyFont="1" applyBorder="1" applyAlignment="1" applyProtection="1">
      <alignment horizontal="right" wrapText="1"/>
    </xf>
    <xf numFmtId="10" fontId="8" fillId="0" borderId="2" xfId="4" applyNumberFormat="1" applyFont="1" applyBorder="1" applyAlignment="1" applyProtection="1">
      <alignment horizontal="right" wrapText="1"/>
    </xf>
    <xf numFmtId="3" fontId="14" fillId="0" borderId="0" xfId="4" applyNumberFormat="1" applyFont="1"/>
    <xf numFmtId="3" fontId="1" fillId="0" borderId="0" xfId="7" applyNumberFormat="1" applyFont="1" applyAlignment="1">
      <alignment horizontal="left"/>
    </xf>
    <xf numFmtId="3" fontId="36" fillId="0" borderId="0" xfId="7" applyNumberFormat="1" applyFont="1" applyAlignment="1">
      <alignment horizontal="center"/>
    </xf>
    <xf numFmtId="3" fontId="1" fillId="0" borderId="0" xfId="7" applyNumberFormat="1" applyFont="1" applyAlignment="1">
      <alignment horizontal="center"/>
    </xf>
    <xf numFmtId="1" fontId="37" fillId="9" borderId="2" xfId="7" applyNumberFormat="1" applyFont="1" applyFill="1" applyBorder="1" applyAlignment="1">
      <alignment horizontal="center"/>
    </xf>
    <xf numFmtId="3" fontId="38" fillId="0" borderId="2" xfId="7" applyNumberFormat="1" applyFont="1" applyBorder="1" applyAlignment="1">
      <alignment horizontal="left"/>
    </xf>
    <xf numFmtId="3" fontId="38" fillId="0" borderId="2" xfId="7" applyNumberFormat="1" applyFont="1" applyBorder="1" applyAlignment="1">
      <alignment horizontal="center"/>
    </xf>
    <xf numFmtId="1" fontId="38" fillId="0" borderId="2" xfId="7" applyNumberFormat="1" applyFont="1" applyBorder="1" applyAlignment="1">
      <alignment horizontal="left"/>
    </xf>
    <xf numFmtId="3" fontId="39" fillId="0" borderId="2" xfId="7" applyNumberFormat="1" applyFont="1" applyBorder="1" applyAlignment="1">
      <alignment horizontal="center"/>
    </xf>
    <xf numFmtId="0" fontId="2" fillId="0" borderId="0" xfId="9"/>
    <xf numFmtId="164" fontId="2" fillId="0" borderId="0" xfId="9" applyNumberFormat="1"/>
    <xf numFmtId="0" fontId="8" fillId="0" borderId="0" xfId="9" applyFont="1"/>
    <xf numFmtId="0" fontId="14" fillId="0" borderId="0" xfId="0" applyFont="1" applyAlignment="1">
      <alignment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40" fillId="0" borderId="0" xfId="0" applyFont="1"/>
    <xf numFmtId="0" fontId="14" fillId="0" borderId="2" xfId="0" applyFont="1" applyBorder="1" applyAlignment="1">
      <alignment horizontal="left" wrapText="1" indent="5"/>
    </xf>
    <xf numFmtId="4" fontId="14" fillId="0" borderId="2" xfId="0" applyNumberFormat="1" applyFont="1" applyBorder="1" applyAlignment="1">
      <alignment horizontal="center" vertical="center" wrapText="1"/>
    </xf>
    <xf numFmtId="0" fontId="20" fillId="0" borderId="14" xfId="0" applyFont="1" applyBorder="1" applyAlignment="1">
      <alignment horizontal="left"/>
    </xf>
    <xf numFmtId="0" fontId="8" fillId="0" borderId="0" xfId="0" applyFont="1" applyBorder="1" applyAlignment="1">
      <alignment horizontal="center" vertical="center" wrapText="1"/>
    </xf>
    <xf numFmtId="0" fontId="18" fillId="0" borderId="0" xfId="0" applyFont="1" applyAlignment="1">
      <alignment horizontal="center" vertical="center" wrapText="1"/>
    </xf>
    <xf numFmtId="0" fontId="14" fillId="0" borderId="2" xfId="0" applyFont="1" applyBorder="1" applyAlignment="1">
      <alignment horizontal="center" wrapText="1"/>
    </xf>
    <xf numFmtId="0" fontId="14" fillId="4" borderId="2" xfId="0" applyFont="1" applyFill="1" applyBorder="1" applyAlignment="1">
      <alignment horizontal="center" wrapText="1"/>
    </xf>
    <xf numFmtId="0" fontId="14" fillId="0" borderId="2" xfId="0" applyFont="1" applyBorder="1" applyAlignment="1">
      <alignment horizontal="left" wrapText="1"/>
    </xf>
    <xf numFmtId="2" fontId="14" fillId="0" borderId="2" xfId="0" applyNumberFormat="1" applyFont="1" applyBorder="1" applyAlignment="1">
      <alignment horizontal="right" wrapText="1"/>
    </xf>
    <xf numFmtId="2" fontId="14" fillId="0" borderId="2" xfId="0" applyNumberFormat="1" applyFont="1" applyBorder="1" applyAlignment="1">
      <alignment horizontal="right" wrapText="1"/>
    </xf>
    <xf numFmtId="0" fontId="14" fillId="4" borderId="16" xfId="0" applyFont="1" applyFill="1" applyBorder="1" applyAlignment="1">
      <alignment horizontal="center" wrapText="1"/>
    </xf>
    <xf numFmtId="0" fontId="14" fillId="4" borderId="2" xfId="0" applyFont="1" applyFill="1" applyBorder="1" applyAlignment="1">
      <alignment horizontal="center"/>
    </xf>
    <xf numFmtId="0" fontId="14" fillId="0" borderId="2" xfId="0" applyFont="1" applyBorder="1" applyAlignment="1">
      <alignment horizontal="left"/>
    </xf>
    <xf numFmtId="3" fontId="14" fillId="0" borderId="2" xfId="0" applyNumberFormat="1" applyFont="1" applyBorder="1" applyAlignment="1">
      <alignment horizontal="right"/>
    </xf>
    <xf numFmtId="3" fontId="24" fillId="7" borderId="2" xfId="0" applyNumberFormat="1" applyFont="1" applyFill="1" applyBorder="1" applyAlignment="1">
      <alignment horizontal="right"/>
    </xf>
    <xf numFmtId="0" fontId="14" fillId="0" borderId="2" xfId="0" applyFont="1" applyBorder="1" applyAlignment="1">
      <alignment horizontal="right"/>
    </xf>
    <xf numFmtId="0" fontId="18" fillId="5" borderId="2" xfId="0" applyFont="1" applyFill="1" applyBorder="1" applyAlignment="1">
      <alignment horizontal="left"/>
    </xf>
    <xf numFmtId="3" fontId="18" fillId="5" borderId="2" xfId="0" applyNumberFormat="1" applyFont="1" applyFill="1" applyBorder="1" applyAlignment="1">
      <alignment horizontal="right"/>
    </xf>
    <xf numFmtId="3" fontId="41" fillId="6" borderId="2" xfId="0" applyNumberFormat="1" applyFont="1" applyFill="1" applyBorder="1" applyAlignment="1">
      <alignment horizontal="right"/>
    </xf>
    <xf numFmtId="0" fontId="42" fillId="0" borderId="0" xfId="7" applyFont="1"/>
    <xf numFmtId="0" fontId="42" fillId="0" borderId="0" xfId="0" applyFont="1"/>
    <xf numFmtId="0" fontId="2" fillId="0" borderId="0" xfId="8"/>
    <xf numFmtId="0" fontId="2" fillId="0" borderId="0" xfId="8" applyFont="1"/>
    <xf numFmtId="164" fontId="2" fillId="0" borderId="0" xfId="8" applyNumberFormat="1"/>
    <xf numFmtId="0" fontId="2" fillId="0" borderId="0" xfId="8" applyAlignment="1"/>
    <xf numFmtId="0" fontId="2" fillId="0" borderId="0" xfId="8"/>
    <xf numFmtId="0" fontId="11" fillId="0" borderId="11" xfId="0" applyFont="1" applyBorder="1" applyAlignment="1"/>
    <xf numFmtId="0" fontId="9" fillId="0" borderId="2" xfId="9" applyFont="1" applyBorder="1" applyAlignment="1">
      <alignment vertical="top" wrapText="1"/>
    </xf>
    <xf numFmtId="0" fontId="9" fillId="9" borderId="2" xfId="9" applyFont="1" applyFill="1" applyBorder="1" applyAlignment="1">
      <alignment horizontal="center" vertical="top" wrapText="1"/>
    </xf>
    <xf numFmtId="0" fontId="9" fillId="10" borderId="2" xfId="9" applyFont="1" applyFill="1" applyBorder="1" applyAlignment="1">
      <alignment vertical="top" wrapText="1"/>
    </xf>
    <xf numFmtId="0" fontId="9" fillId="10" borderId="2" xfId="9" applyFont="1" applyFill="1" applyBorder="1" applyAlignment="1">
      <alignment horizontal="center" vertical="top" wrapText="1"/>
    </xf>
    <xf numFmtId="0" fontId="8" fillId="0" borderId="2" xfId="9" applyFont="1" applyBorder="1" applyAlignment="1">
      <alignment horizontal="center" vertical="top" wrapText="1"/>
    </xf>
    <xf numFmtId="1" fontId="8" fillId="0" borderId="2" xfId="9" applyNumberFormat="1" applyFont="1" applyBorder="1" applyAlignment="1">
      <alignment horizontal="center" vertical="top" wrapText="1"/>
    </xf>
    <xf numFmtId="0" fontId="43" fillId="0" borderId="0" xfId="9" applyFont="1" applyBorder="1" applyAlignment="1">
      <alignment horizontal="center" vertical="top" wrapText="1"/>
    </xf>
    <xf numFmtId="0" fontId="43" fillId="0" borderId="0" xfId="9" applyFont="1" applyAlignment="1">
      <alignment horizontal="center" vertical="top" wrapText="1"/>
    </xf>
    <xf numFmtId="3" fontId="8" fillId="0" borderId="2" xfId="9" applyNumberFormat="1" applyFont="1" applyBorder="1" applyAlignment="1">
      <alignment horizontal="center" vertical="top" wrapText="1"/>
    </xf>
    <xf numFmtId="2" fontId="8" fillId="0" borderId="2" xfId="9" applyNumberFormat="1" applyFont="1" applyBorder="1" applyAlignment="1">
      <alignment horizontal="center" vertical="top" wrapText="1"/>
    </xf>
    <xf numFmtId="0" fontId="9" fillId="0" borderId="0" xfId="9" applyFont="1"/>
    <xf numFmtId="0" fontId="15" fillId="0" borderId="0" xfId="9" applyFont="1"/>
    <xf numFmtId="0" fontId="0" fillId="0" borderId="0" xfId="9" applyFont="1"/>
    <xf numFmtId="0" fontId="6" fillId="0" borderId="0" xfId="9" applyFont="1"/>
    <xf numFmtId="0" fontId="44" fillId="9" borderId="2" xfId="9" applyFont="1" applyFill="1" applyBorder="1"/>
    <xf numFmtId="0" fontId="44" fillId="0" borderId="2" xfId="9" applyFont="1" applyBorder="1"/>
    <xf numFmtId="0" fontId="45" fillId="11" borderId="2" xfId="9" applyFont="1" applyFill="1" applyBorder="1"/>
    <xf numFmtId="0" fontId="46" fillId="0" borderId="0" xfId="9" applyFont="1"/>
    <xf numFmtId="0" fontId="2" fillId="0" borderId="0" xfId="9" applyFont="1" applyAlignment="1">
      <alignment wrapText="1"/>
    </xf>
    <xf numFmtId="0" fontId="2" fillId="0" borderId="0" xfId="9" applyFont="1"/>
    <xf numFmtId="1" fontId="2" fillId="0" borderId="0" xfId="9" applyNumberFormat="1" applyBorder="1"/>
    <xf numFmtId="0" fontId="2" fillId="0" borderId="2" xfId="9" applyBorder="1"/>
    <xf numFmtId="0" fontId="47" fillId="0" borderId="0" xfId="9" applyFont="1"/>
    <xf numFmtId="2" fontId="2" fillId="0" borderId="0" xfId="9" applyNumberFormat="1"/>
    <xf numFmtId="0" fontId="2" fillId="7" borderId="0" xfId="9" applyFill="1" applyBorder="1"/>
    <xf numFmtId="0" fontId="48" fillId="7" borderId="0" xfId="9" applyFont="1" applyFill="1" applyBorder="1" applyAlignment="1">
      <alignment horizontal="center" vertical="center" wrapText="1"/>
    </xf>
    <xf numFmtId="0" fontId="47" fillId="7" borderId="0" xfId="9" applyFont="1" applyFill="1" applyBorder="1"/>
    <xf numFmtId="2" fontId="2" fillId="7" borderId="0" xfId="9" applyNumberFormat="1" applyFill="1" applyBorder="1"/>
    <xf numFmtId="0" fontId="37" fillId="7" borderId="0" xfId="5" applyFont="1" applyFill="1" applyBorder="1" applyAlignment="1">
      <alignment horizontal="center" vertical="center" wrapText="1"/>
    </xf>
    <xf numFmtId="0" fontId="1" fillId="7" borderId="0" xfId="5" applyFill="1" applyBorder="1"/>
    <xf numFmtId="2" fontId="37" fillId="7" borderId="0" xfId="5" applyNumberFormat="1" applyFont="1" applyFill="1" applyBorder="1" applyAlignment="1">
      <alignment horizontal="center" vertical="center" wrapText="1"/>
    </xf>
    <xf numFmtId="0" fontId="37" fillId="7" borderId="0" xfId="5" applyFont="1" applyFill="1" applyBorder="1" applyAlignment="1">
      <alignment vertical="center" wrapText="1"/>
    </xf>
    <xf numFmtId="2" fontId="38" fillId="7" borderId="0" xfId="5" applyNumberFormat="1" applyFont="1" applyFill="1" applyBorder="1" applyAlignment="1">
      <alignment horizontal="center" vertical="center" wrapText="1"/>
    </xf>
    <xf numFmtId="2" fontId="38" fillId="7" borderId="0" xfId="5" applyNumberFormat="1" applyFont="1" applyFill="1" applyBorder="1" applyAlignment="1">
      <alignment horizontal="center" vertical="center"/>
    </xf>
    <xf numFmtId="0" fontId="38" fillId="7" borderId="0" xfId="5" applyFont="1" applyFill="1" applyBorder="1" applyAlignment="1">
      <alignment horizontal="center" vertical="center"/>
    </xf>
    <xf numFmtId="2" fontId="38" fillId="7" borderId="0" xfId="9" applyNumberFormat="1" applyFont="1" applyFill="1" applyBorder="1" applyAlignment="1">
      <alignment horizontal="center"/>
    </xf>
    <xf numFmtId="0" fontId="37" fillId="7" borderId="0" xfId="9" applyFont="1" applyFill="1" applyBorder="1" applyAlignment="1">
      <alignment horizontal="center"/>
    </xf>
    <xf numFmtId="2" fontId="2" fillId="7" borderId="0" xfId="9" applyNumberFormat="1" applyFill="1" applyBorder="1" applyAlignment="1">
      <alignment horizontal="center"/>
    </xf>
    <xf numFmtId="2" fontId="37" fillId="7" borderId="0" xfId="5" applyNumberFormat="1" applyFont="1" applyFill="1" applyBorder="1" applyAlignment="1">
      <alignment horizontal="center" vertical="center"/>
    </xf>
    <xf numFmtId="0" fontId="38" fillId="7" borderId="0" xfId="9" applyFont="1" applyFill="1" applyBorder="1" applyAlignment="1">
      <alignment horizontal="center"/>
    </xf>
    <xf numFmtId="2" fontId="37" fillId="7" borderId="0" xfId="9" applyNumberFormat="1" applyFont="1" applyFill="1" applyBorder="1" applyAlignment="1">
      <alignment horizontal="center"/>
    </xf>
    <xf numFmtId="0" fontId="2" fillId="0" borderId="0" xfId="9" applyAlignment="1">
      <alignment horizontal="center"/>
    </xf>
    <xf numFmtId="0" fontId="5" fillId="0" borderId="0" xfId="2" applyBorder="1" applyAlignment="1" applyProtection="1"/>
    <xf numFmtId="0" fontId="2" fillId="0" borderId="0" xfId="9" applyAlignment="1">
      <alignment vertical="center"/>
    </xf>
    <xf numFmtId="0" fontId="2" fillId="0" borderId="0" xfId="9" applyAlignment="1">
      <alignment horizontal="center" vertical="center"/>
    </xf>
    <xf numFmtId="0" fontId="2" fillId="7" borderId="0" xfId="9" applyFont="1" applyFill="1" applyAlignment="1">
      <alignment vertical="center"/>
    </xf>
    <xf numFmtId="0" fontId="2" fillId="7" borderId="0" xfId="9" applyFont="1" applyFill="1" applyBorder="1" applyAlignment="1">
      <alignment vertical="center"/>
    </xf>
    <xf numFmtId="0" fontId="9" fillId="7" borderId="2" xfId="9" applyFont="1" applyFill="1" applyBorder="1" applyAlignment="1">
      <alignment horizontal="center" vertical="center" wrapText="1"/>
    </xf>
    <xf numFmtId="0" fontId="8" fillId="7" borderId="2" xfId="9" applyFont="1" applyFill="1" applyBorder="1" applyAlignment="1">
      <alignment vertical="center" wrapText="1"/>
    </xf>
    <xf numFmtId="2" fontId="8" fillId="7" borderId="2" xfId="9" applyNumberFormat="1" applyFont="1" applyFill="1" applyBorder="1" applyAlignment="1">
      <alignment vertical="center" wrapText="1"/>
    </xf>
    <xf numFmtId="2" fontId="8" fillId="7" borderId="2" xfId="9" applyNumberFormat="1" applyFont="1" applyFill="1" applyBorder="1" applyAlignment="1">
      <alignment horizontal="center" vertical="center" wrapText="1"/>
    </xf>
    <xf numFmtId="0" fontId="8" fillId="7" borderId="2" xfId="9" applyFont="1" applyFill="1" applyBorder="1" applyAlignment="1">
      <alignment horizontal="center" vertical="center"/>
    </xf>
    <xf numFmtId="2" fontId="8" fillId="7" borderId="2" xfId="9" applyNumberFormat="1" applyFont="1" applyFill="1" applyBorder="1" applyAlignment="1">
      <alignment horizontal="center" vertical="center"/>
    </xf>
    <xf numFmtId="0" fontId="9" fillId="7" borderId="2" xfId="9" applyFont="1" applyFill="1" applyBorder="1" applyAlignment="1">
      <alignment vertical="center" wrapText="1"/>
    </xf>
    <xf numFmtId="2" fontId="9" fillId="7" borderId="2" xfId="9" applyNumberFormat="1" applyFont="1" applyFill="1" applyBorder="1" applyAlignment="1">
      <alignment vertical="center" wrapText="1"/>
    </xf>
    <xf numFmtId="2" fontId="9" fillId="7" borderId="2" xfId="9" applyNumberFormat="1" applyFont="1" applyFill="1" applyBorder="1" applyAlignment="1">
      <alignment horizontal="center" vertical="center" wrapText="1"/>
    </xf>
    <xf numFmtId="0" fontId="2" fillId="7" borderId="2" xfId="9" applyFont="1" applyFill="1" applyBorder="1" applyAlignment="1">
      <alignment vertical="center"/>
    </xf>
    <xf numFmtId="0" fontId="2" fillId="7" borderId="2" xfId="9" applyFont="1" applyFill="1" applyBorder="1" applyAlignment="1">
      <alignment horizontal="center" vertical="center"/>
    </xf>
    <xf numFmtId="0" fontId="49" fillId="0" borderId="0" xfId="9" applyFont="1"/>
    <xf numFmtId="0" fontId="49" fillId="0" borderId="0" xfId="9" applyFont="1" applyAlignment="1">
      <alignment horizontal="justify"/>
    </xf>
    <xf numFmtId="0" fontId="2" fillId="7" borderId="6" xfId="9" applyFont="1" applyFill="1" applyBorder="1" applyAlignment="1"/>
    <xf numFmtId="0" fontId="2" fillId="7" borderId="6" xfId="9" applyFont="1" applyFill="1" applyBorder="1" applyAlignment="1">
      <alignment vertical="center"/>
    </xf>
    <xf numFmtId="0" fontId="8" fillId="7" borderId="6" xfId="9" applyFont="1" applyFill="1" applyBorder="1" applyAlignment="1">
      <alignment horizontal="center" vertical="center"/>
    </xf>
    <xf numFmtId="0" fontId="2" fillId="7" borderId="6" xfId="9" applyFont="1" applyFill="1" applyBorder="1" applyAlignment="1">
      <alignment horizontal="center" vertical="center"/>
    </xf>
    <xf numFmtId="0" fontId="2" fillId="7" borderId="6" xfId="9" applyFont="1" applyFill="1" applyBorder="1"/>
    <xf numFmtId="0" fontId="2" fillId="0" borderId="0" xfId="9" applyBorder="1" applyAlignment="1">
      <alignment vertical="center"/>
    </xf>
    <xf numFmtId="0" fontId="45" fillId="7" borderId="2" xfId="9" applyFont="1" applyFill="1" applyBorder="1" applyAlignment="1">
      <alignment vertical="center"/>
    </xf>
    <xf numFmtId="2" fontId="9" fillId="7" borderId="2" xfId="9" applyNumberFormat="1" applyFont="1" applyFill="1" applyBorder="1" applyAlignment="1">
      <alignment vertical="center"/>
    </xf>
    <xf numFmtId="0" fontId="44" fillId="7" borderId="2" xfId="9" applyFont="1" applyFill="1" applyBorder="1" applyAlignment="1">
      <alignment horizontal="center" vertical="center"/>
    </xf>
    <xf numFmtId="0" fontId="2" fillId="0" borderId="0" xfId="9" applyBorder="1" applyAlignment="1">
      <alignment horizontal="center" vertical="center"/>
    </xf>
    <xf numFmtId="0" fontId="34" fillId="7" borderId="0" xfId="9" applyFont="1" applyFill="1" applyBorder="1" applyAlignment="1">
      <alignment vertical="center" wrapText="1"/>
    </xf>
    <xf numFmtId="0" fontId="34" fillId="7" borderId="15" xfId="9" applyFont="1" applyFill="1" applyBorder="1" applyAlignment="1">
      <alignment vertical="center" wrapText="1"/>
    </xf>
    <xf numFmtId="0" fontId="37" fillId="7" borderId="2" xfId="9" applyFont="1" applyFill="1" applyBorder="1" applyAlignment="1">
      <alignment horizontal="center" vertical="center" wrapText="1"/>
    </xf>
    <xf numFmtId="0" fontId="38" fillId="7" borderId="2" xfId="9" applyFont="1" applyFill="1" applyBorder="1" applyAlignment="1">
      <alignment vertical="center" wrapText="1"/>
    </xf>
    <xf numFmtId="2" fontId="38" fillId="7" borderId="2" xfId="9" applyNumberFormat="1" applyFont="1" applyFill="1" applyBorder="1" applyAlignment="1">
      <alignment horizontal="center" vertical="center" wrapText="1"/>
    </xf>
    <xf numFmtId="2" fontId="38" fillId="7" borderId="2" xfId="9" applyNumberFormat="1" applyFont="1" applyFill="1" applyBorder="1" applyAlignment="1">
      <alignment horizontal="center" vertical="center"/>
    </xf>
    <xf numFmtId="0" fontId="37" fillId="7" borderId="2" xfId="9" applyFont="1" applyFill="1" applyBorder="1" applyAlignment="1">
      <alignment vertical="center" wrapText="1"/>
    </xf>
    <xf numFmtId="2" fontId="37" fillId="7" borderId="2" xfId="9" applyNumberFormat="1" applyFont="1" applyFill="1" applyBorder="1" applyAlignment="1">
      <alignment horizontal="center" vertical="center" wrapText="1"/>
    </xf>
    <xf numFmtId="2" fontId="2" fillId="0" borderId="2" xfId="9" applyNumberFormat="1" applyBorder="1"/>
    <xf numFmtId="0" fontId="37" fillId="0" borderId="2" xfId="5" applyFont="1" applyBorder="1" applyAlignment="1">
      <alignment horizontal="center" vertical="center" wrapText="1"/>
    </xf>
    <xf numFmtId="0" fontId="9" fillId="0" borderId="2" xfId="5" applyFont="1" applyBorder="1" applyAlignment="1">
      <alignment horizontal="center" vertical="center" wrapText="1"/>
    </xf>
    <xf numFmtId="0" fontId="44" fillId="0" borderId="2" xfId="5" applyFont="1" applyBorder="1"/>
    <xf numFmtId="0" fontId="2" fillId="0" borderId="2" xfId="9" applyFont="1" applyBorder="1"/>
    <xf numFmtId="2" fontId="9" fillId="0" borderId="2" xfId="5" applyNumberFormat="1" applyFont="1" applyBorder="1" applyAlignment="1">
      <alignment horizontal="center" vertical="center" wrapText="1"/>
    </xf>
    <xf numFmtId="0" fontId="37" fillId="0" borderId="2" xfId="5" applyFont="1" applyBorder="1" applyAlignment="1">
      <alignment vertical="center" wrapText="1"/>
    </xf>
    <xf numFmtId="2" fontId="38" fillId="0" borderId="2" xfId="5" applyNumberFormat="1" applyFont="1" applyBorder="1" applyAlignment="1">
      <alignment horizontal="center" vertical="center" wrapText="1"/>
    </xf>
    <xf numFmtId="2" fontId="38" fillId="0" borderId="2" xfId="5" applyNumberFormat="1" applyFont="1" applyBorder="1" applyAlignment="1">
      <alignment horizontal="center" vertical="center"/>
    </xf>
    <xf numFmtId="0" fontId="1" fillId="0" borderId="2" xfId="5" applyBorder="1"/>
    <xf numFmtId="2" fontId="37" fillId="0" borderId="2" xfId="5" applyNumberFormat="1" applyFont="1" applyBorder="1" applyAlignment="1">
      <alignment horizontal="center" vertical="center" wrapText="1"/>
    </xf>
    <xf numFmtId="0" fontId="14" fillId="0" borderId="6" xfId="0" applyFont="1" applyBorder="1" applyAlignment="1">
      <alignment horizontal="center" vertical="center" textRotation="90"/>
    </xf>
    <xf numFmtId="0" fontId="14" fillId="4" borderId="3" xfId="0" applyFont="1" applyFill="1" applyBorder="1" applyAlignment="1">
      <alignment horizontal="center" vertical="center"/>
    </xf>
    <xf numFmtId="0" fontId="14" fillId="4" borderId="3" xfId="0" applyFont="1" applyFill="1" applyBorder="1" applyAlignment="1">
      <alignment horizontal="center" vertical="center" wrapText="1"/>
    </xf>
    <xf numFmtId="0" fontId="14" fillId="0" borderId="6" xfId="0" applyFont="1" applyBorder="1"/>
    <xf numFmtId="0" fontId="14" fillId="0" borderId="12" xfId="0" applyFont="1" applyBorder="1"/>
    <xf numFmtId="0" fontId="14" fillId="0" borderId="6" xfId="0" applyFont="1" applyBorder="1" applyAlignment="1">
      <alignment horizontal="center" vertical="center"/>
    </xf>
    <xf numFmtId="0" fontId="14" fillId="0" borderId="6" xfId="0" applyFont="1" applyBorder="1" applyAlignment="1">
      <alignment horizontal="center" vertical="center"/>
    </xf>
    <xf numFmtId="0" fontId="14" fillId="0" borderId="19" xfId="0" applyFont="1" applyBorder="1"/>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3" xfId="0" applyFont="1" applyBorder="1"/>
    <xf numFmtId="0" fontId="14" fillId="0" borderId="28" xfId="0" applyFont="1" applyBorder="1"/>
    <xf numFmtId="0" fontId="14" fillId="0" borderId="3" xfId="0" applyFont="1" applyBorder="1" applyAlignment="1">
      <alignment horizontal="center" vertical="center"/>
    </xf>
    <xf numFmtId="0" fontId="14" fillId="0" borderId="3" xfId="0" applyFont="1" applyBorder="1" applyAlignment="1">
      <alignment horizontal="center"/>
    </xf>
    <xf numFmtId="0" fontId="14" fillId="0" borderId="3" xfId="0" applyFont="1" applyBorder="1" applyAlignment="1">
      <alignment horizontal="center" vertical="center"/>
    </xf>
    <xf numFmtId="0" fontId="14" fillId="0" borderId="8" xfId="0" applyFont="1" applyBorder="1"/>
    <xf numFmtId="0" fontId="14" fillId="0" borderId="30" xfId="0" applyFont="1" applyBorder="1"/>
    <xf numFmtId="0" fontId="14" fillId="0" borderId="8" xfId="0" applyFont="1" applyBorder="1" applyAlignment="1">
      <alignment horizontal="center" vertical="center"/>
    </xf>
    <xf numFmtId="0" fontId="14" fillId="0" borderId="8" xfId="0" applyFont="1" applyBorder="1" applyAlignment="1">
      <alignment horizontal="center"/>
    </xf>
    <xf numFmtId="0" fontId="14" fillId="0" borderId="8" xfId="0" applyFont="1" applyBorder="1" applyAlignment="1">
      <alignment horizontal="center" vertical="center"/>
    </xf>
    <xf numFmtId="3" fontId="18" fillId="5" borderId="7" xfId="0" applyNumberFormat="1" applyFont="1" applyFill="1" applyBorder="1" applyAlignment="1">
      <alignment horizontal="center"/>
    </xf>
    <xf numFmtId="3" fontId="14" fillId="5" borderId="7" xfId="0" applyNumberFormat="1" applyFont="1" applyFill="1" applyBorder="1" applyAlignment="1"/>
    <xf numFmtId="0" fontId="19" fillId="4" borderId="2" xfId="0" applyFont="1" applyFill="1" applyBorder="1" applyAlignment="1">
      <alignment horizontal="center" vertical="center"/>
    </xf>
    <xf numFmtId="0" fontId="19" fillId="4" borderId="2" xfId="0" applyFont="1" applyFill="1" applyBorder="1" applyAlignment="1">
      <alignment horizontal="center" wrapText="1"/>
    </xf>
    <xf numFmtId="0" fontId="19" fillId="0" borderId="2" xfId="0" applyFont="1" applyBorder="1" applyAlignment="1">
      <alignment horizontal="left"/>
    </xf>
    <xf numFmtId="0" fontId="19" fillId="0" borderId="2" xfId="0" applyFont="1" applyBorder="1" applyAlignment="1">
      <alignment horizontal="right" wrapText="1"/>
    </xf>
    <xf numFmtId="166" fontId="50" fillId="5" borderId="2" xfId="1" applyNumberFormat="1" applyFont="1" applyFill="1" applyBorder="1" applyAlignment="1" applyProtection="1">
      <alignment horizontal="right"/>
    </xf>
    <xf numFmtId="3" fontId="19" fillId="0" borderId="2" xfId="0" applyNumberFormat="1" applyFont="1" applyBorder="1" applyAlignment="1">
      <alignment horizontal="right" wrapText="1"/>
    </xf>
    <xf numFmtId="3" fontId="19" fillId="0" borderId="2" xfId="0" applyNumberFormat="1" applyFont="1" applyBorder="1" applyAlignment="1">
      <alignment horizontal="right" wrapText="1"/>
    </xf>
    <xf numFmtId="0" fontId="19" fillId="0" borderId="2" xfId="0" applyFont="1" applyBorder="1" applyAlignment="1">
      <alignment horizontal="right" wrapText="1"/>
    </xf>
    <xf numFmtId="0" fontId="8" fillId="9" borderId="2" xfId="0" applyFont="1" applyFill="1" applyBorder="1" applyAlignment="1">
      <alignment horizontal="center" vertical="center" wrapText="1"/>
    </xf>
    <xf numFmtId="0" fontId="8" fillId="0" borderId="6" xfId="0" applyFont="1" applyBorder="1" applyAlignment="1">
      <alignment horizontal="left" vertical="center" wrapText="1"/>
    </xf>
    <xf numFmtId="3" fontId="8" fillId="0" borderId="6" xfId="0" applyNumberFormat="1" applyFont="1" applyBorder="1" applyAlignment="1">
      <alignment horizontal="right" vertical="center" wrapText="1"/>
    </xf>
    <xf numFmtId="3" fontId="14" fillId="0" borderId="6" xfId="0" applyNumberFormat="1" applyFont="1" applyBorder="1"/>
    <xf numFmtId="166" fontId="8" fillId="0" borderId="6" xfId="1" applyNumberFormat="1" applyFont="1" applyBorder="1" applyAlignment="1" applyProtection="1">
      <alignment horizontal="right" vertical="center" wrapText="1"/>
    </xf>
    <xf numFmtId="0" fontId="8" fillId="0" borderId="2" xfId="0" applyFont="1" applyBorder="1" applyAlignment="1">
      <alignment horizontal="left" vertical="center" wrapText="1"/>
    </xf>
    <xf numFmtId="3" fontId="8" fillId="0" borderId="2" xfId="0" applyNumberFormat="1" applyFont="1" applyBorder="1" applyAlignment="1">
      <alignment horizontal="right" vertical="center" wrapText="1"/>
    </xf>
    <xf numFmtId="0" fontId="14" fillId="0" borderId="2" xfId="0" applyFont="1" applyBorder="1" applyAlignment="1">
      <alignment horizontal="left" vertical="center" wrapText="1"/>
    </xf>
    <xf numFmtId="3" fontId="8" fillId="0" borderId="6" xfId="0" applyNumberFormat="1" applyFont="1" applyBorder="1" applyAlignment="1">
      <alignment horizontal="right" vertical="center" wrapText="1"/>
    </xf>
    <xf numFmtId="0" fontId="51" fillId="0" borderId="0" xfId="0" applyFont="1" applyAlignment="1">
      <alignment horizontal="center" vertical="center" wrapText="1"/>
    </xf>
    <xf numFmtId="3" fontId="51" fillId="0" borderId="0" xfId="0" applyNumberFormat="1" applyFont="1" applyAlignment="1">
      <alignment horizontal="right" vertical="center" wrapText="1"/>
    </xf>
    <xf numFmtId="0" fontId="8" fillId="0" borderId="3" xfId="0" applyFont="1" applyBorder="1" applyAlignment="1">
      <alignment horizontal="left" vertical="center" wrapText="1"/>
    </xf>
    <xf numFmtId="2" fontId="8" fillId="0" borderId="3" xfId="0" applyNumberFormat="1" applyFont="1" applyBorder="1" applyAlignment="1">
      <alignment horizontal="right" vertical="center" wrapText="1"/>
    </xf>
    <xf numFmtId="0" fontId="8" fillId="0" borderId="3" xfId="0" applyFont="1" applyBorder="1" applyAlignment="1">
      <alignment horizontal="right" vertical="center" wrapText="1"/>
    </xf>
    <xf numFmtId="3" fontId="8" fillId="0" borderId="3" xfId="0" applyNumberFormat="1" applyFont="1" applyBorder="1" applyAlignment="1">
      <alignment horizontal="right" vertical="center" wrapText="1"/>
    </xf>
    <xf numFmtId="0" fontId="8" fillId="0" borderId="8" xfId="0" applyFont="1" applyBorder="1" applyAlignment="1">
      <alignment horizontal="left" vertical="center" wrapText="1"/>
    </xf>
    <xf numFmtId="3" fontId="8" fillId="0" borderId="8" xfId="0" applyNumberFormat="1" applyFont="1" applyBorder="1" applyAlignment="1">
      <alignment horizontal="right" vertical="center" wrapText="1"/>
    </xf>
    <xf numFmtId="166" fontId="8" fillId="0" borderId="8" xfId="1" applyNumberFormat="1" applyFont="1" applyBorder="1" applyAlignment="1" applyProtection="1">
      <alignment horizontal="right" vertical="center" wrapText="1"/>
    </xf>
    <xf numFmtId="166" fontId="8" fillId="0" borderId="2" xfId="1" applyNumberFormat="1" applyFont="1" applyBorder="1" applyAlignment="1" applyProtection="1">
      <alignment horizontal="right" vertical="center" wrapText="1"/>
    </xf>
    <xf numFmtId="0" fontId="8" fillId="0" borderId="2" xfId="0" applyFont="1" applyBorder="1" applyAlignment="1">
      <alignment horizontal="right" vertical="center" wrapText="1"/>
    </xf>
    <xf numFmtId="3" fontId="8" fillId="0" borderId="2" xfId="0" applyNumberFormat="1" applyFont="1" applyBorder="1" applyAlignment="1">
      <alignment horizontal="right" vertical="center" wrapText="1"/>
    </xf>
    <xf numFmtId="166" fontId="8" fillId="0" borderId="3" xfId="1" applyNumberFormat="1" applyFont="1" applyBorder="1" applyAlignment="1" applyProtection="1">
      <alignment horizontal="right" vertical="center" wrapText="1"/>
    </xf>
    <xf numFmtId="0" fontId="8" fillId="9" borderId="19"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53" fillId="0" borderId="0" xfId="0" applyFont="1"/>
    <xf numFmtId="0" fontId="8" fillId="9" borderId="2" xfId="0" applyFont="1" applyFill="1" applyBorder="1" applyAlignment="1">
      <alignment horizontal="left" vertical="center"/>
    </xf>
    <xf numFmtId="0" fontId="8" fillId="0" borderId="19" xfId="0" applyFont="1" applyBorder="1" applyAlignment="1">
      <alignment horizontal="center" vertical="center" wrapText="1"/>
    </xf>
    <xf numFmtId="0" fontId="8" fillId="0" borderId="17" xfId="0" applyFont="1" applyBorder="1" applyAlignment="1">
      <alignment horizontal="center" vertical="center" wrapText="1"/>
    </xf>
    <xf numFmtId="166" fontId="8" fillId="0" borderId="2" xfId="1" applyNumberFormat="1" applyFont="1" applyBorder="1" applyAlignment="1" applyProtection="1">
      <alignment horizontal="center" vertical="center"/>
    </xf>
    <xf numFmtId="166" fontId="8" fillId="0" borderId="0" xfId="0" applyNumberFormat="1" applyFont="1"/>
    <xf numFmtId="0" fontId="8" fillId="0" borderId="10" xfId="0" applyFont="1" applyBorder="1" applyAlignment="1">
      <alignment horizontal="center" vertical="center" wrapText="1"/>
    </xf>
    <xf numFmtId="0" fontId="8" fillId="0" borderId="4" xfId="0" applyFont="1" applyBorder="1" applyAlignment="1">
      <alignment horizontal="center" vertical="center" wrapText="1"/>
    </xf>
    <xf numFmtId="10" fontId="8" fillId="0" borderId="0" xfId="0" applyNumberFormat="1" applyFont="1"/>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3" fontId="8" fillId="0" borderId="19"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17" xfId="0" applyNumberFormat="1" applyFont="1" applyBorder="1" applyAlignment="1">
      <alignment horizontal="center" vertical="center" wrapText="1"/>
    </xf>
    <xf numFmtId="0" fontId="14" fillId="0" borderId="0" xfId="3" applyFont="1"/>
    <xf numFmtId="0" fontId="58" fillId="0" borderId="0" xfId="3"/>
    <xf numFmtId="0" fontId="14" fillId="0" borderId="2" xfId="3" applyFont="1" applyBorder="1" applyAlignment="1">
      <alignment horizontal="center" vertical="center" wrapText="1"/>
    </xf>
    <xf numFmtId="0" fontId="14" fillId="0" borderId="0" xfId="3" applyFont="1" applyBorder="1"/>
    <xf numFmtId="0" fontId="14" fillId="0" borderId="2" xfId="3" applyFont="1" applyBorder="1" applyAlignment="1">
      <alignment horizontal="left"/>
    </xf>
    <xf numFmtId="3" fontId="14" fillId="0" borderId="2" xfId="3" applyNumberFormat="1" applyFont="1" applyBorder="1" applyAlignment="1">
      <alignment horizontal="right" vertical="center" wrapText="1"/>
    </xf>
    <xf numFmtId="3" fontId="14" fillId="0" borderId="2" xfId="3" applyNumberFormat="1" applyFont="1" applyBorder="1" applyAlignment="1">
      <alignment horizontal="right"/>
    </xf>
    <xf numFmtId="3" fontId="58" fillId="0" borderId="0" xfId="3" applyNumberFormat="1" applyBorder="1"/>
    <xf numFmtId="3" fontId="14" fillId="0" borderId="2" xfId="3" applyNumberFormat="1" applyFont="1" applyBorder="1" applyAlignment="1">
      <alignment horizontal="right" vertical="center"/>
    </xf>
    <xf numFmtId="0" fontId="14" fillId="0" borderId="0" xfId="3" applyFont="1" applyAlignment="1">
      <alignment horizontal="center" vertical="center"/>
    </xf>
    <xf numFmtId="0" fontId="14" fillId="0" borderId="0" xfId="3" applyFont="1"/>
    <xf numFmtId="0" fontId="54" fillId="0" borderId="0" xfId="3" applyFont="1"/>
    <xf numFmtId="2" fontId="14" fillId="7" borderId="2" xfId="0" applyNumberFormat="1" applyFont="1" applyFill="1" applyBorder="1" applyAlignment="1">
      <alignment horizontal="center" vertical="center"/>
    </xf>
    <xf numFmtId="2" fontId="14" fillId="4" borderId="2" xfId="0" applyNumberFormat="1" applyFont="1" applyFill="1" applyBorder="1" applyAlignment="1">
      <alignment horizontal="center" vertical="center" wrapText="1"/>
    </xf>
    <xf numFmtId="0" fontId="13" fillId="0" borderId="2" xfId="0" applyFont="1" applyBorder="1" applyAlignment="1"/>
    <xf numFmtId="0" fontId="26" fillId="12" borderId="2" xfId="0" applyFont="1" applyFill="1" applyBorder="1" applyAlignment="1"/>
    <xf numFmtId="2" fontId="26" fillId="12" borderId="2" xfId="0" applyNumberFormat="1" applyFont="1" applyFill="1" applyBorder="1" applyAlignment="1"/>
    <xf numFmtId="0" fontId="54" fillId="0" borderId="0" xfId="0" applyFont="1"/>
    <xf numFmtId="49" fontId="14" fillId="4" borderId="2" xfId="0" applyNumberFormat="1" applyFont="1" applyFill="1" applyBorder="1" applyAlignment="1">
      <alignment horizontal="center" vertical="center" wrapText="1"/>
    </xf>
    <xf numFmtId="170" fontId="14" fillId="0" borderId="2" xfId="0" applyNumberFormat="1" applyFont="1" applyBorder="1" applyAlignment="1">
      <alignment horizontal="right"/>
    </xf>
    <xf numFmtId="0" fontId="18" fillId="11" borderId="2" xfId="0" applyFont="1" applyFill="1" applyBorder="1" applyAlignment="1"/>
    <xf numFmtId="170" fontId="18" fillId="11" borderId="2" xfId="0" applyNumberFormat="1" applyFont="1" applyFill="1" applyBorder="1" applyAlignment="1">
      <alignment horizontal="right"/>
    </xf>
    <xf numFmtId="2" fontId="14" fillId="0" borderId="2" xfId="0" applyNumberFormat="1" applyFont="1" applyBorder="1"/>
    <xf numFmtId="10" fontId="14" fillId="0" borderId="0" xfId="1" applyNumberFormat="1" applyFont="1" applyBorder="1" applyAlignment="1" applyProtection="1"/>
    <xf numFmtId="0" fontId="0" fillId="0" borderId="0" xfId="0" applyFont="1" applyBorder="1"/>
    <xf numFmtId="3" fontId="14" fillId="0" borderId="0" xfId="0" applyNumberFormat="1" applyFont="1" applyBorder="1"/>
    <xf numFmtId="2" fontId="14" fillId="0" borderId="2" xfId="1" applyNumberFormat="1" applyFont="1" applyBorder="1" applyAlignment="1" applyProtection="1"/>
    <xf numFmtId="0" fontId="14" fillId="0" borderId="16" xfId="0" applyFont="1" applyBorder="1" applyAlignment="1">
      <alignment horizontal="right"/>
    </xf>
    <xf numFmtId="0" fontId="8" fillId="0" borderId="0" xfId="0" applyFont="1" applyAlignment="1">
      <alignment wrapText="1"/>
    </xf>
    <xf numFmtId="0" fontId="14" fillId="0" borderId="6" xfId="0" applyFont="1" applyBorder="1" applyAlignment="1">
      <alignment horizontal="center"/>
    </xf>
    <xf numFmtId="0" fontId="14" fillId="4" borderId="6" xfId="0" applyFont="1" applyFill="1" applyBorder="1" applyAlignment="1">
      <alignment horizontal="center"/>
    </xf>
    <xf numFmtId="0" fontId="14" fillId="0" borderId="4" xfId="0" applyFont="1" applyBorder="1" applyAlignment="1">
      <alignment horizontal="left" wrapText="1" indent="5"/>
    </xf>
    <xf numFmtId="0" fontId="14" fillId="0" borderId="6" xfId="0" applyFont="1" applyBorder="1" applyAlignment="1">
      <alignment horizontal="left" wrapText="1" indent="5"/>
    </xf>
    <xf numFmtId="0" fontId="0" fillId="0" borderId="0" xfId="0" applyFont="1" applyBorder="1" applyAlignment="1">
      <alignment horizontal="center" vertical="center" wrapText="1"/>
    </xf>
    <xf numFmtId="3" fontId="14" fillId="0" borderId="2" xfId="0" applyNumberFormat="1" applyFont="1" applyBorder="1" applyAlignment="1"/>
    <xf numFmtId="10" fontId="0" fillId="0" borderId="0" xfId="0" applyNumberFormat="1"/>
    <xf numFmtId="3" fontId="55" fillId="0" borderId="0" xfId="0" applyNumberFormat="1" applyFont="1"/>
    <xf numFmtId="3" fontId="14" fillId="0" borderId="0" xfId="0" applyNumberFormat="1" applyFont="1" applyAlignment="1"/>
    <xf numFmtId="0" fontId="56" fillId="7" borderId="2" xfId="0" applyFont="1" applyFill="1" applyBorder="1" applyAlignment="1"/>
    <xf numFmtId="0" fontId="57" fillId="4" borderId="2" xfId="0" applyFont="1" applyFill="1" applyBorder="1" applyAlignment="1">
      <alignment horizontal="center"/>
    </xf>
    <xf numFmtId="164" fontId="19" fillId="7" borderId="2" xfId="0" applyNumberFormat="1" applyFont="1" applyFill="1" applyBorder="1" applyAlignment="1">
      <alignment horizontal="right"/>
    </xf>
    <xf numFmtId="164" fontId="14" fillId="0" borderId="0" xfId="0" applyNumberFormat="1" applyFont="1" applyAlignment="1">
      <alignment horizontal="right" vertical="center"/>
    </xf>
    <xf numFmtId="0" fontId="18" fillId="5" borderId="2" xfId="0" applyFont="1" applyFill="1" applyBorder="1" applyAlignment="1"/>
    <xf numFmtId="0" fontId="50" fillId="5" borderId="2" xfId="0" applyFont="1" applyFill="1" applyBorder="1" applyAlignment="1"/>
    <xf numFmtId="0" fontId="14" fillId="0" borderId="19" xfId="0" applyFont="1" applyBorder="1" applyAlignment="1">
      <alignment horizontal="right"/>
    </xf>
    <xf numFmtId="164" fontId="14" fillId="0" borderId="0" xfId="0" applyNumberFormat="1" applyFont="1" applyAlignment="1"/>
    <xf numFmtId="0" fontId="5" fillId="0" borderId="17" xfId="2" applyBorder="1" applyProtection="1"/>
    <xf numFmtId="0" fontId="5" fillId="0" borderId="18" xfId="2" applyBorder="1" applyProtection="1"/>
    <xf numFmtId="0" fontId="5" fillId="0" borderId="19" xfId="2" applyBorder="1" applyProtection="1"/>
    <xf numFmtId="0" fontId="3" fillId="0" borderId="0" xfId="0" applyFont="1" applyBorder="1" applyAlignment="1">
      <alignment horizontal="center"/>
    </xf>
    <xf numFmtId="0" fontId="4" fillId="3" borderId="2" xfId="0" applyFont="1" applyFill="1" applyBorder="1" applyAlignment="1">
      <alignment horizontal="center"/>
    </xf>
    <xf numFmtId="0" fontId="59" fillId="0" borderId="2" xfId="0" applyFont="1" applyBorder="1" applyAlignment="1"/>
    <xf numFmtId="0" fontId="59" fillId="0" borderId="17" xfId="0" applyFont="1" applyBorder="1" applyAlignment="1">
      <alignment horizontal="left"/>
    </xf>
    <xf numFmtId="0" fontId="59" fillId="0" borderId="18" xfId="0" applyFont="1" applyBorder="1" applyAlignment="1">
      <alignment horizontal="left"/>
    </xf>
    <xf numFmtId="0" fontId="59" fillId="0" borderId="19" xfId="0" applyFont="1" applyBorder="1" applyAlignment="1">
      <alignment horizontal="left"/>
    </xf>
    <xf numFmtId="0" fontId="0" fillId="0" borderId="0" xfId="0" applyBorder="1"/>
    <xf numFmtId="0" fontId="7" fillId="3" borderId="2" xfId="0" applyFont="1" applyFill="1" applyBorder="1" applyAlignment="1">
      <alignment horizontal="center"/>
    </xf>
    <xf numFmtId="0" fontId="8" fillId="0" borderId="3" xfId="0" applyFont="1" applyBorder="1"/>
    <xf numFmtId="0" fontId="8" fillId="4" borderId="3" xfId="0" applyFont="1" applyFill="1" applyBorder="1" applyAlignment="1">
      <alignment horizontal="center" vertical="center" wrapText="1"/>
    </xf>
    <xf numFmtId="0" fontId="8" fillId="4" borderId="2" xfId="0" applyFont="1" applyFill="1" applyBorder="1" applyAlignment="1">
      <alignment horizontal="center"/>
    </xf>
    <xf numFmtId="0" fontId="9" fillId="5" borderId="7" xfId="0" applyFont="1" applyFill="1" applyBorder="1"/>
    <xf numFmtId="0" fontId="8" fillId="0" borderId="0" xfId="0" applyFont="1" applyBorder="1" applyAlignment="1">
      <alignment horizontal="center"/>
    </xf>
    <xf numFmtId="0" fontId="8" fillId="4" borderId="5" xfId="0" applyFont="1" applyFill="1" applyBorder="1" applyAlignment="1">
      <alignment vertical="center" wrapText="1"/>
    </xf>
    <xf numFmtId="0" fontId="8" fillId="4" borderId="7" xfId="0" applyFont="1" applyFill="1" applyBorder="1" applyAlignment="1">
      <alignment vertical="center" wrapText="1"/>
    </xf>
    <xf numFmtId="0" fontId="8" fillId="0" borderId="2" xfId="0" applyFont="1" applyBorder="1"/>
    <xf numFmtId="0" fontId="13" fillId="0" borderId="14" xfId="0" applyFont="1" applyBorder="1" applyAlignment="1">
      <alignment horizontal="center"/>
    </xf>
    <xf numFmtId="0" fontId="14" fillId="0" borderId="0" xfId="0" applyFont="1" applyBorder="1" applyAlignment="1">
      <alignment horizontal="center"/>
    </xf>
    <xf numFmtId="0" fontId="11" fillId="3" borderId="2" xfId="11" applyFont="1" applyFill="1" applyBorder="1" applyAlignment="1" applyProtection="1">
      <alignment horizontal="center" wrapText="1"/>
      <protection locked="0"/>
    </xf>
    <xf numFmtId="0" fontId="8" fillId="4" borderId="2" xfId="0" applyFont="1" applyFill="1" applyBorder="1" applyAlignment="1">
      <alignment horizontal="center" vertical="center" textRotation="90"/>
    </xf>
    <xf numFmtId="0" fontId="8" fillId="5" borderId="2" xfId="0" applyFont="1" applyFill="1" applyBorder="1"/>
    <xf numFmtId="0" fontId="17" fillId="3" borderId="13" xfId="0" applyFont="1" applyFill="1" applyBorder="1" applyAlignment="1">
      <alignment horizontal="center" wrapText="1"/>
    </xf>
    <xf numFmtId="0" fontId="14" fillId="0" borderId="14" xfId="0" applyFont="1" applyBorder="1" applyAlignment="1">
      <alignment horizontal="center"/>
    </xf>
    <xf numFmtId="0" fontId="14" fillId="0" borderId="0" xfId="0" applyFont="1" applyBorder="1" applyAlignment="1">
      <alignment horizontal="center" wrapText="1"/>
    </xf>
    <xf numFmtId="0" fontId="14" fillId="0" borderId="0" xfId="0" applyFont="1" applyBorder="1" applyAlignment="1">
      <alignment horizontal="left"/>
    </xf>
    <xf numFmtId="0" fontId="9" fillId="7" borderId="2" xfId="0" applyFont="1" applyFill="1" applyBorder="1" applyAlignment="1">
      <alignment horizontal="left" vertical="top" wrapText="1"/>
    </xf>
    <xf numFmtId="0" fontId="8" fillId="0" borderId="2" xfId="0" applyFont="1" applyBorder="1" applyAlignment="1">
      <alignment horizontal="center" vertical="center" wrapText="1"/>
    </xf>
    <xf numFmtId="0" fontId="11" fillId="3" borderId="15" xfId="0" applyFont="1" applyFill="1" applyBorder="1" applyAlignment="1">
      <alignment horizontal="center" wrapText="1"/>
    </xf>
    <xf numFmtId="0" fontId="8" fillId="4" borderId="7" xfId="0" applyFont="1" applyFill="1" applyBorder="1" applyAlignment="1">
      <alignment horizontal="center" vertical="center" textRotation="90"/>
    </xf>
    <xf numFmtId="0" fontId="8" fillId="0" borderId="0" xfId="0" applyFont="1" applyBorder="1" applyAlignment="1">
      <alignment horizontal="left"/>
    </xf>
    <xf numFmtId="0" fontId="11" fillId="3" borderId="16" xfId="0" applyFont="1" applyFill="1" applyBorder="1" applyAlignment="1">
      <alignment horizontal="center"/>
    </xf>
    <xf numFmtId="0" fontId="58" fillId="0" borderId="17" xfId="3" applyBorder="1"/>
    <xf numFmtId="0" fontId="18" fillId="4" borderId="2" xfId="3" applyFont="1" applyFill="1" applyBorder="1" applyAlignment="1">
      <alignment horizontal="center"/>
    </xf>
    <xf numFmtId="0" fontId="14" fillId="4" borderId="2" xfId="3" applyFont="1" applyFill="1" applyBorder="1" applyAlignment="1">
      <alignment horizontal="center" vertical="center" wrapText="1"/>
    </xf>
    <xf numFmtId="0" fontId="14" fillId="0" borderId="14" xfId="0" applyFont="1" applyBorder="1" applyAlignment="1">
      <alignment horizontal="left"/>
    </xf>
    <xf numFmtId="169" fontId="13" fillId="0" borderId="2" xfId="0" applyNumberFormat="1" applyFont="1" applyBorder="1" applyAlignment="1">
      <alignment horizontal="center"/>
    </xf>
    <xf numFmtId="0" fontId="20" fillId="0" borderId="0" xfId="0" applyFont="1" applyBorder="1" applyAlignment="1">
      <alignment horizontal="center"/>
    </xf>
    <xf numFmtId="0" fontId="11" fillId="3" borderId="2" xfId="0" applyFont="1" applyFill="1" applyBorder="1" applyAlignment="1">
      <alignment horizontal="center" wrapText="1"/>
    </xf>
    <xf numFmtId="0" fontId="2" fillId="0" borderId="0" xfId="10" applyFont="1" applyBorder="1" applyAlignment="1">
      <alignment horizontal="left"/>
    </xf>
    <xf numFmtId="0" fontId="12" fillId="0" borderId="0" xfId="12" applyFill="1" applyBorder="1" applyAlignment="1" applyProtection="1">
      <alignment horizontal="center"/>
    </xf>
    <xf numFmtId="0" fontId="2" fillId="0" borderId="0" xfId="7" applyFont="1" applyBorder="1" applyAlignment="1">
      <alignment horizontal="left"/>
    </xf>
    <xf numFmtId="0" fontId="2" fillId="0" borderId="26" xfId="7" applyFont="1" applyBorder="1" applyAlignment="1">
      <alignment horizontal="center"/>
    </xf>
    <xf numFmtId="0" fontId="23" fillId="0" borderId="2" xfId="12" applyFont="1" applyFill="1" applyBorder="1" applyAlignment="1" applyProtection="1">
      <alignment horizontal="center"/>
    </xf>
    <xf numFmtId="0" fontId="2" fillId="0" borderId="2" xfId="7" applyFont="1" applyBorder="1" applyAlignment="1">
      <alignment horizontal="center"/>
    </xf>
    <xf numFmtId="0" fontId="2" fillId="0" borderId="0" xfId="7" applyBorder="1" applyAlignment="1">
      <alignment horizontal="center"/>
    </xf>
    <xf numFmtId="0" fontId="7" fillId="3" borderId="13" xfId="4" applyFont="1" applyFill="1" applyBorder="1" applyAlignment="1" applyProtection="1">
      <alignment horizontal="center" wrapText="1"/>
    </xf>
    <xf numFmtId="0" fontId="14" fillId="0" borderId="14" xfId="4" applyFont="1" applyBorder="1" applyAlignment="1" applyProtection="1">
      <alignment horizontal="center" wrapText="1"/>
    </xf>
    <xf numFmtId="0" fontId="11" fillId="3" borderId="2" xfId="0" applyFont="1" applyFill="1" applyBorder="1" applyAlignment="1" applyProtection="1">
      <alignment horizontal="center" wrapText="1"/>
    </xf>
    <xf numFmtId="3" fontId="37" fillId="0" borderId="2" xfId="7" applyNumberFormat="1" applyFont="1" applyBorder="1" applyAlignment="1">
      <alignment horizontal="left" vertical="center" wrapText="1"/>
    </xf>
    <xf numFmtId="3" fontId="37" fillId="9" borderId="2" xfId="7" applyNumberFormat="1" applyFont="1" applyFill="1" applyBorder="1" applyAlignment="1">
      <alignment horizontal="center" vertical="center"/>
    </xf>
    <xf numFmtId="3" fontId="38" fillId="0" borderId="0" xfId="7" applyNumberFormat="1" applyFont="1" applyBorder="1" applyAlignment="1">
      <alignment horizontal="left"/>
    </xf>
    <xf numFmtId="0" fontId="11" fillId="3" borderId="13" xfId="0" applyFont="1" applyFill="1" applyBorder="1" applyAlignment="1">
      <alignment horizontal="center"/>
    </xf>
    <xf numFmtId="0" fontId="20" fillId="0" borderId="14" xfId="0" applyFont="1" applyBorder="1" applyAlignment="1">
      <alignment horizontal="center"/>
    </xf>
    <xf numFmtId="0" fontId="14" fillId="4" borderId="2" xfId="0" applyFont="1" applyFill="1" applyBorder="1" applyAlignment="1">
      <alignment horizontal="center"/>
    </xf>
    <xf numFmtId="0" fontId="2" fillId="0" borderId="0" xfId="8" applyBorder="1" applyAlignment="1">
      <alignment horizontal="left"/>
    </xf>
    <xf numFmtId="0" fontId="7" fillId="3" borderId="2" xfId="0" applyFont="1" applyFill="1" applyBorder="1" applyAlignment="1">
      <alignment horizontal="center" wrapText="1"/>
    </xf>
    <xf numFmtId="0" fontId="4" fillId="3" borderId="2" xfId="0" applyFont="1" applyFill="1" applyBorder="1" applyAlignment="1">
      <alignment horizontal="center" wrapText="1"/>
    </xf>
    <xf numFmtId="0" fontId="34" fillId="7" borderId="0" xfId="9" applyFont="1" applyFill="1" applyBorder="1" applyAlignment="1">
      <alignment horizontal="center" vertical="center" wrapText="1"/>
    </xf>
    <xf numFmtId="0" fontId="2" fillId="7" borderId="0" xfId="9" applyFont="1" applyFill="1" applyBorder="1" applyAlignment="1">
      <alignment horizontal="center"/>
    </xf>
    <xf numFmtId="0" fontId="60" fillId="0" borderId="0" xfId="0" applyFont="1" applyAlignment="1">
      <alignment horizontal="center" vertical="center"/>
    </xf>
    <xf numFmtId="0" fontId="34" fillId="7" borderId="2" xfId="9" applyFont="1" applyFill="1" applyBorder="1" applyAlignment="1">
      <alignment horizontal="center" vertical="center"/>
    </xf>
    <xf numFmtId="0" fontId="2" fillId="7" borderId="2" xfId="9" applyFont="1" applyFill="1" applyBorder="1" applyAlignment="1">
      <alignment horizontal="center"/>
    </xf>
    <xf numFmtId="2" fontId="3" fillId="7" borderId="2" xfId="9" applyNumberFormat="1" applyFont="1" applyFill="1" applyBorder="1" applyAlignment="1">
      <alignment horizontal="center" vertical="center"/>
    </xf>
    <xf numFmtId="0" fontId="60" fillId="0" borderId="11" xfId="0" applyFont="1" applyBorder="1" applyAlignment="1">
      <alignment horizontal="center" vertical="center"/>
    </xf>
    <xf numFmtId="0" fontId="2" fillId="0" borderId="0" xfId="9" applyFont="1" applyBorder="1" applyAlignment="1">
      <alignment horizontal="center" vertical="center"/>
    </xf>
    <xf numFmtId="0" fontId="34" fillId="7" borderId="2" xfId="9" applyFont="1" applyFill="1" applyBorder="1" applyAlignment="1">
      <alignment horizontal="center" vertical="center" wrapText="1"/>
    </xf>
    <xf numFmtId="3" fontId="18" fillId="5" borderId="7" xfId="0" applyNumberFormat="1" applyFont="1" applyFill="1" applyBorder="1" applyAlignment="1"/>
    <xf numFmtId="0" fontId="17" fillId="3" borderId="2" xfId="0" applyFont="1" applyFill="1" applyBorder="1" applyAlignment="1">
      <alignment horizontal="center"/>
    </xf>
    <xf numFmtId="0" fontId="14" fillId="4" borderId="27" xfId="0" applyFont="1" applyFill="1" applyBorder="1" applyAlignment="1">
      <alignment horizontal="center" vertical="center" textRotation="90"/>
    </xf>
    <xf numFmtId="0" fontId="14" fillId="0" borderId="5" xfId="0" applyFont="1" applyBorder="1" applyAlignment="1">
      <alignment horizontal="center" vertical="center" wrapText="1"/>
    </xf>
    <xf numFmtId="0" fontId="14" fillId="4" borderId="29" xfId="0" applyFont="1" applyFill="1" applyBorder="1" applyAlignment="1">
      <alignment horizontal="center" vertical="center" textRotation="90"/>
    </xf>
    <xf numFmtId="0" fontId="14" fillId="0" borderId="7" xfId="0" applyFont="1" applyBorder="1" applyAlignment="1">
      <alignment horizontal="center" vertical="center" wrapText="1"/>
    </xf>
    <xf numFmtId="0" fontId="11" fillId="3" borderId="2" xfId="0" applyFont="1" applyFill="1" applyBorder="1" applyAlignment="1">
      <alignment horizontal="center"/>
    </xf>
    <xf numFmtId="0" fontId="19" fillId="4" borderId="2" xfId="0" applyFont="1" applyFill="1" applyBorder="1" applyAlignment="1">
      <alignment horizontal="center"/>
    </xf>
    <xf numFmtId="0" fontId="15" fillId="0" borderId="0" xfId="0" applyFont="1" applyBorder="1" applyAlignment="1">
      <alignment horizontal="center"/>
    </xf>
    <xf numFmtId="0" fontId="8" fillId="4" borderId="5"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9" borderId="2" xfId="0" applyFont="1" applyFill="1" applyBorder="1" applyAlignment="1">
      <alignment horizontal="left" vertical="center" wrapText="1"/>
    </xf>
    <xf numFmtId="0" fontId="7" fillId="3" borderId="15" xfId="0" applyFont="1" applyFill="1" applyBorder="1" applyAlignment="1">
      <alignment horizontal="center" wrapText="1"/>
    </xf>
    <xf numFmtId="0" fontId="52" fillId="7" borderId="2" xfId="0" applyFont="1" applyFill="1" applyBorder="1" applyAlignment="1">
      <alignment horizontal="center" vertical="center" wrapText="1"/>
    </xf>
    <xf numFmtId="0" fontId="8" fillId="9" borderId="6" xfId="0" applyFont="1" applyFill="1" applyBorder="1" applyAlignment="1">
      <alignment horizontal="left" vertical="center" wrapText="1"/>
    </xf>
    <xf numFmtId="0" fontId="11" fillId="3" borderId="13" xfId="3" applyFont="1" applyFill="1" applyBorder="1" applyAlignment="1">
      <alignment horizontal="center"/>
    </xf>
    <xf numFmtId="0" fontId="20" fillId="0" borderId="14" xfId="3" applyFont="1" applyBorder="1" applyAlignment="1">
      <alignment horizontal="center"/>
    </xf>
    <xf numFmtId="0" fontId="11" fillId="0" borderId="0" xfId="0" applyFont="1" applyBorder="1" applyAlignment="1">
      <alignment horizontal="center"/>
    </xf>
    <xf numFmtId="2" fontId="11" fillId="3" borderId="2" xfId="0" applyNumberFormat="1" applyFont="1" applyFill="1" applyBorder="1" applyAlignment="1">
      <alignment horizontal="center" wrapText="1"/>
    </xf>
    <xf numFmtId="0" fontId="7" fillId="0" borderId="0" xfId="0" applyFont="1" applyBorder="1" applyAlignment="1">
      <alignment horizontal="center"/>
    </xf>
    <xf numFmtId="169" fontId="11" fillId="3" borderId="2" xfId="0" applyNumberFormat="1" applyFont="1" applyFill="1" applyBorder="1" applyAlignment="1">
      <alignment horizontal="center"/>
    </xf>
    <xf numFmtId="0" fontId="14" fillId="4" borderId="2" xfId="0" applyFont="1" applyFill="1" applyBorder="1" applyAlignment="1">
      <alignment horizontal="center" vertical="center"/>
    </xf>
    <xf numFmtId="0" fontId="11" fillId="3" borderId="2" xfId="0" applyFont="1" applyFill="1" applyBorder="1" applyAlignment="1">
      <alignment horizontal="center" vertical="top" wrapText="1"/>
    </xf>
    <xf numFmtId="0" fontId="0" fillId="0" borderId="2" xfId="0" applyBorder="1"/>
  </cellXfs>
  <cellStyles count="13">
    <cellStyle name="Excel Built-in Explanatory Text" xfId="11" xr:uid="{00000000-0005-0000-0000-00000F000000}"/>
    <cellStyle name="Excel Built-in Input" xfId="12" xr:uid="{00000000-0005-0000-0000-000010000000}"/>
    <cellStyle name="Hipervínculo" xfId="2" builtinId="8"/>
    <cellStyle name="Normal" xfId="0" builtinId="0"/>
    <cellStyle name="Normal 2" xfId="3" xr:uid="{00000000-0005-0000-0000-000006000000}"/>
    <cellStyle name="Normal 2 2" xfId="4" xr:uid="{00000000-0005-0000-0000-000007000000}"/>
    <cellStyle name="Normal 2 3" xfId="5" xr:uid="{00000000-0005-0000-0000-000008000000}"/>
    <cellStyle name="Normal 3" xfId="6" xr:uid="{00000000-0005-0000-0000-000009000000}"/>
    <cellStyle name="Normal 4" xfId="7" xr:uid="{00000000-0005-0000-0000-00000A000000}"/>
    <cellStyle name="Normal 5" xfId="8" xr:uid="{00000000-0005-0000-0000-00000B000000}"/>
    <cellStyle name="Normal 5 2" xfId="9" xr:uid="{00000000-0005-0000-0000-00000C000000}"/>
    <cellStyle name="Normal 6" xfId="10" xr:uid="{00000000-0005-0000-0000-00000D000000}"/>
    <cellStyle name="Porcentaje"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A6A6A6"/>
      <rgbColor rgb="FF00FFFF"/>
      <rgbColor rgb="FF9BBB59"/>
      <rgbColor rgb="FF636363"/>
      <rgbColor rgb="FF002060"/>
      <rgbColor rgb="FF7F7F7F"/>
      <rgbColor rgb="FF8B8B8B"/>
      <rgbColor rgb="FF255E91"/>
      <rgbColor rgb="FFC0C0C0"/>
      <rgbColor rgb="FF808080"/>
      <rgbColor rgb="FF698ED0"/>
      <rgbColor rgb="FFC0504D"/>
      <rgbColor rgb="FFD0CECE"/>
      <rgbColor rgb="FFDAE3F3"/>
      <rgbColor rgb="FF70AD47"/>
      <rgbColor rgb="FFED7D31"/>
      <rgbColor rgb="FF0563C1"/>
      <rgbColor rgb="FFB4C7E7"/>
      <rgbColor rgb="FF000080"/>
      <rgbColor rgb="FFAEAAAA"/>
      <rgbColor rgb="FFFFC000"/>
      <rgbColor rgb="FF92D050"/>
      <rgbColor rgb="FFA5A5A5"/>
      <rgbColor rgb="FFBFBFBF"/>
      <rgbColor rgb="FF44546A"/>
      <rgbColor rgb="FF0000FF"/>
      <rgbColor rgb="FF00B0F0"/>
      <rgbColor rgb="FFD9D9D9"/>
      <rgbColor rgb="FFDDDDDD"/>
      <rgbColor rgb="FFC9C9C9"/>
      <rgbColor rgb="FF99CCFF"/>
      <rgbColor rgb="FFF4B183"/>
      <rgbColor rgb="FFB8B2AD"/>
      <rgbColor rgb="FFFFCC99"/>
      <rgbColor rgb="FF4472C4"/>
      <rgbColor rgb="FF4BACC6"/>
      <rgbColor rgb="FF99CC00"/>
      <rgbColor rgb="FFFFCC00"/>
      <rgbColor rgb="FFF79646"/>
      <rgbColor rgb="FFFF6600"/>
      <rgbColor rgb="FF8064A2"/>
      <rgbColor rgb="FF969696"/>
      <rgbColor rgb="FF003366"/>
      <rgbColor rgb="FF4F81BD"/>
      <rgbColor rgb="FF264478"/>
      <rgbColor rgb="FF404040"/>
      <rgbColor rgb="FF9E480E"/>
      <rgbColor rgb="FF595959"/>
      <rgbColor rgb="FF3F3F7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0" strike="noStrike" spc="-1">
                <a:solidFill>
                  <a:srgbClr val="000000"/>
                </a:solidFill>
                <a:latin typeface="Frutiger LT Std 57 Condensed"/>
              </a:defRPr>
            </a:pPr>
            <a:r>
              <a:rPr lang="es-ES" sz="1200" b="0" strike="noStrike" spc="-1">
                <a:solidFill>
                  <a:srgbClr val="000000"/>
                </a:solidFill>
                <a:latin typeface="Frutiger LT Std 57 Condensed"/>
              </a:rPr>
              <a:t>Gràfic III-4.1.
 Evolució dels llits instal·lats als hospitals de les Illes Balears per titularitat del centre (2017-2020*)</a:t>
            </a:r>
          </a:p>
        </c:rich>
      </c:tx>
      <c:layout>
        <c:manualLayout>
          <c:xMode val="edge"/>
          <c:yMode val="edge"/>
          <c:x val="0.15518735109378401"/>
          <c:y val="1.9004180919802399E-3"/>
        </c:manualLayout>
      </c:layout>
      <c:overlay val="0"/>
      <c:spPr>
        <a:noFill/>
        <a:ln w="0">
          <a:noFill/>
        </a:ln>
      </c:spPr>
    </c:title>
    <c:autoTitleDeleted val="0"/>
    <c:plotArea>
      <c:layout>
        <c:manualLayout>
          <c:layoutTarget val="inner"/>
          <c:xMode val="edge"/>
          <c:yMode val="edge"/>
          <c:x val="6.7251461988304104E-2"/>
          <c:y val="0.22326111744583799"/>
          <c:w val="0.91682910981156596"/>
          <c:h val="0.63633599391866202"/>
        </c:manualLayout>
      </c:layout>
      <c:lineChart>
        <c:grouping val="standard"/>
        <c:varyColors val="0"/>
        <c:ser>
          <c:idx val="0"/>
          <c:order val="0"/>
          <c:tx>
            <c:strRef>
              <c:f>'G1'!$A$4</c:f>
              <c:strCache>
                <c:ptCount val="1"/>
                <c:pt idx="0">
                  <c:v>Llits instal·lats</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'G1'!$B$2:$J$3</c:f>
              <c:multiLvlStrCache>
                <c:ptCount val="9"/>
                <c:lvl>
                  <c:pt idx="0">
                    <c:v>2017</c:v>
                  </c:pt>
                  <c:pt idx="1">
                    <c:v>2018</c:v>
                  </c:pt>
                  <c:pt idx="2">
                    <c:v>2019</c:v>
                  </c:pt>
                  <c:pt idx="3">
                    <c:v>2020*</c:v>
                  </c:pt>
                  <c:pt idx="5">
                    <c:v>2017</c:v>
                  </c:pt>
                  <c:pt idx="6">
                    <c:v>2018</c:v>
                  </c:pt>
                  <c:pt idx="7">
                    <c:v>2019</c:v>
                  </c:pt>
                  <c:pt idx="8">
                    <c:v>2020*</c:v>
                  </c:pt>
                </c:lvl>
                <c:lvl>
                  <c:pt idx="0">
                    <c:v>Públics</c:v>
                  </c:pt>
                  <c:pt idx="5">
                    <c:v>Privats</c:v>
                  </c:pt>
                </c:lvl>
              </c:multiLvlStrCache>
            </c:multiLvlStrRef>
          </c:cat>
          <c:val>
            <c:numRef>
              <c:f>'G1'!$B$4:$J$4</c:f>
              <c:numCache>
                <c:formatCode>#,##0</c:formatCode>
                <c:ptCount val="9"/>
                <c:pt idx="0">
                  <c:v>2473</c:v>
                </c:pt>
                <c:pt idx="1">
                  <c:v>2457</c:v>
                </c:pt>
                <c:pt idx="2">
                  <c:v>2427</c:v>
                </c:pt>
                <c:pt idx="3">
                  <c:v>2647</c:v>
                </c:pt>
                <c:pt idx="5" formatCode="General">
                  <c:v>1418</c:v>
                </c:pt>
                <c:pt idx="6" formatCode="General">
                  <c:v>1428</c:v>
                </c:pt>
                <c:pt idx="7" formatCode="General">
                  <c:v>1514</c:v>
                </c:pt>
                <c:pt idx="8" formatCode="General">
                  <c:v>1413</c:v>
                </c:pt>
              </c:numCache>
            </c:numRef>
          </c:val>
          <c:smooth val="0"/>
          <c:extLst>
            <c:ext xmlns:c16="http://schemas.microsoft.com/office/drawing/2014/chart" uri="{C3380CC4-5D6E-409C-BE32-E72D297353CC}">
              <c16:uniqueId val="{00000000-4FC0-4285-8BE1-75F575D24CA6}"/>
            </c:ext>
          </c:extLst>
        </c:ser>
        <c:ser>
          <c:idx val="1"/>
          <c:order val="1"/>
          <c:tx>
            <c:strRef>
              <c:f>'G1'!$A$5</c:f>
              <c:strCache>
                <c:ptCount val="1"/>
                <c:pt idx="0">
                  <c:v>Llits en funcionament</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'G1'!$B$2:$J$3</c:f>
              <c:multiLvlStrCache>
                <c:ptCount val="9"/>
                <c:lvl>
                  <c:pt idx="0">
                    <c:v>2017</c:v>
                  </c:pt>
                  <c:pt idx="1">
                    <c:v>2018</c:v>
                  </c:pt>
                  <c:pt idx="2">
                    <c:v>2019</c:v>
                  </c:pt>
                  <c:pt idx="3">
                    <c:v>2020*</c:v>
                  </c:pt>
                  <c:pt idx="5">
                    <c:v>2017</c:v>
                  </c:pt>
                  <c:pt idx="6">
                    <c:v>2018</c:v>
                  </c:pt>
                  <c:pt idx="7">
                    <c:v>2019</c:v>
                  </c:pt>
                  <c:pt idx="8">
                    <c:v>2020*</c:v>
                  </c:pt>
                </c:lvl>
                <c:lvl>
                  <c:pt idx="0">
                    <c:v>Públics</c:v>
                  </c:pt>
                  <c:pt idx="5">
                    <c:v>Privats</c:v>
                  </c:pt>
                </c:lvl>
              </c:multiLvlStrCache>
            </c:multiLvlStrRef>
          </c:cat>
          <c:val>
            <c:numRef>
              <c:f>'G1'!$B$5:$J$5</c:f>
              <c:numCache>
                <c:formatCode>#,##0</c:formatCode>
                <c:ptCount val="9"/>
                <c:pt idx="0">
                  <c:v>2268</c:v>
                </c:pt>
                <c:pt idx="1">
                  <c:v>2281</c:v>
                </c:pt>
                <c:pt idx="2">
                  <c:v>2227</c:v>
                </c:pt>
                <c:pt idx="3">
                  <c:v>2251</c:v>
                </c:pt>
                <c:pt idx="5" formatCode="General">
                  <c:v>1204</c:v>
                </c:pt>
                <c:pt idx="6" formatCode="General">
                  <c:v>1249</c:v>
                </c:pt>
                <c:pt idx="7">
                  <c:v>1221</c:v>
                </c:pt>
                <c:pt idx="8" formatCode="General">
                  <c:v>1167</c:v>
                </c:pt>
              </c:numCache>
            </c:numRef>
          </c:val>
          <c:smooth val="0"/>
          <c:extLst>
            <c:ext xmlns:c16="http://schemas.microsoft.com/office/drawing/2014/chart" uri="{C3380CC4-5D6E-409C-BE32-E72D297353CC}">
              <c16:uniqueId val="{00000001-4FC0-4285-8BE1-75F575D24CA6}"/>
            </c:ext>
          </c:extLst>
        </c:ser>
        <c:ser>
          <c:idx val="2"/>
          <c:order val="2"/>
          <c:tx>
            <c:strRef>
              <c:f>'G1'!$A$6</c:f>
              <c:strCache>
                <c:ptCount val="1"/>
                <c:pt idx="0">
                  <c:v>Incubadores (en funcionament)</c:v>
                </c:pt>
              </c:strCache>
            </c:strRef>
          </c:tx>
          <c:spPr>
            <a:ln w="25200">
              <a:solidFill>
                <a:srgbClr val="C0C0C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'G1'!$B$2:$J$3</c:f>
              <c:multiLvlStrCache>
                <c:ptCount val="9"/>
                <c:lvl>
                  <c:pt idx="0">
                    <c:v>2017</c:v>
                  </c:pt>
                  <c:pt idx="1">
                    <c:v>2018</c:v>
                  </c:pt>
                  <c:pt idx="2">
                    <c:v>2019</c:v>
                  </c:pt>
                  <c:pt idx="3">
                    <c:v>2020*</c:v>
                  </c:pt>
                  <c:pt idx="5">
                    <c:v>2017</c:v>
                  </c:pt>
                  <c:pt idx="6">
                    <c:v>2018</c:v>
                  </c:pt>
                  <c:pt idx="7">
                    <c:v>2019</c:v>
                  </c:pt>
                  <c:pt idx="8">
                    <c:v>2020*</c:v>
                  </c:pt>
                </c:lvl>
                <c:lvl>
                  <c:pt idx="0">
                    <c:v>Públics</c:v>
                  </c:pt>
                  <c:pt idx="5">
                    <c:v>Privats</c:v>
                  </c:pt>
                </c:lvl>
              </c:multiLvlStrCache>
            </c:multiLvlStrRef>
          </c:cat>
          <c:val>
            <c:numRef>
              <c:f>'G1'!$B$6:$J$6</c:f>
              <c:numCache>
                <c:formatCode>General</c:formatCode>
                <c:ptCount val="9"/>
                <c:pt idx="0">
                  <c:v>63</c:v>
                </c:pt>
                <c:pt idx="1">
                  <c:v>61</c:v>
                </c:pt>
                <c:pt idx="2">
                  <c:v>61</c:v>
                </c:pt>
                <c:pt idx="3">
                  <c:v>58</c:v>
                </c:pt>
                <c:pt idx="5">
                  <c:v>17</c:v>
                </c:pt>
                <c:pt idx="6">
                  <c:v>20</c:v>
                </c:pt>
                <c:pt idx="7">
                  <c:v>19</c:v>
                </c:pt>
                <c:pt idx="8">
                  <c:v>19</c:v>
                </c:pt>
              </c:numCache>
            </c:numRef>
          </c:val>
          <c:smooth val="0"/>
          <c:extLst>
            <c:ext xmlns:c16="http://schemas.microsoft.com/office/drawing/2014/chart" uri="{C3380CC4-5D6E-409C-BE32-E72D297353CC}">
              <c16:uniqueId val="{00000002-4FC0-4285-8BE1-75F575D24CA6}"/>
            </c:ext>
          </c:extLst>
        </c:ser>
        <c:ser>
          <c:idx val="3"/>
          <c:order val="3"/>
          <c:tx>
            <c:strRef>
              <c:f>'G1'!$A$7</c:f>
              <c:strCache>
                <c:ptCount val="1"/>
                <c:pt idx="0">
                  <c:v>Llits en hospitals d'aguts</c:v>
                </c:pt>
              </c:strCache>
            </c:strRef>
          </c:tx>
          <c:spPr>
            <a:ln w="25200">
              <a:solidFill>
                <a:srgbClr val="99CC0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'G1'!$B$2:$J$3</c:f>
              <c:multiLvlStrCache>
                <c:ptCount val="9"/>
                <c:lvl>
                  <c:pt idx="0">
                    <c:v>2017</c:v>
                  </c:pt>
                  <c:pt idx="1">
                    <c:v>2018</c:v>
                  </c:pt>
                  <c:pt idx="2">
                    <c:v>2019</c:v>
                  </c:pt>
                  <c:pt idx="3">
                    <c:v>2020*</c:v>
                  </c:pt>
                  <c:pt idx="5">
                    <c:v>2017</c:v>
                  </c:pt>
                  <c:pt idx="6">
                    <c:v>2018</c:v>
                  </c:pt>
                  <c:pt idx="7">
                    <c:v>2019</c:v>
                  </c:pt>
                  <c:pt idx="8">
                    <c:v>2020*</c:v>
                  </c:pt>
                </c:lvl>
                <c:lvl>
                  <c:pt idx="0">
                    <c:v>Públics</c:v>
                  </c:pt>
                  <c:pt idx="5">
                    <c:v>Privats</c:v>
                  </c:pt>
                </c:lvl>
              </c:multiLvlStrCache>
            </c:multiLvlStrRef>
          </c:cat>
          <c:val>
            <c:numRef>
              <c:f>'G1'!$B$7:$J$7</c:f>
              <c:numCache>
                <c:formatCode>#,##0</c:formatCode>
                <c:ptCount val="9"/>
                <c:pt idx="0">
                  <c:v>1878</c:v>
                </c:pt>
                <c:pt idx="1">
                  <c:v>1893</c:v>
                </c:pt>
                <c:pt idx="2">
                  <c:v>1856</c:v>
                </c:pt>
                <c:pt idx="3">
                  <c:v>1914</c:v>
                </c:pt>
                <c:pt idx="5">
                  <c:v>1064</c:v>
                </c:pt>
                <c:pt idx="6">
                  <c:v>1087</c:v>
                </c:pt>
                <c:pt idx="7">
                  <c:v>1067</c:v>
                </c:pt>
                <c:pt idx="8" formatCode="General">
                  <c:v>1028</c:v>
                </c:pt>
              </c:numCache>
            </c:numRef>
          </c:val>
          <c:smooth val="0"/>
          <c:extLst>
            <c:ext xmlns:c16="http://schemas.microsoft.com/office/drawing/2014/chart" uri="{C3380CC4-5D6E-409C-BE32-E72D297353CC}">
              <c16:uniqueId val="{00000003-4FC0-4285-8BE1-75F575D24CA6}"/>
            </c:ext>
          </c:extLst>
        </c:ser>
        <c:ser>
          <c:idx val="4"/>
          <c:order val="4"/>
          <c:tx>
            <c:strRef>
              <c:f>'G1'!$A$8</c:f>
              <c:strCache>
                <c:ptCount val="1"/>
                <c:pt idx="0">
                  <c:v>Llits en hospitals psiquiàtrics</c:v>
                </c:pt>
              </c:strCache>
            </c:strRef>
          </c:tx>
          <c:spPr>
            <a:ln w="2520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'G1'!$B$2:$J$3</c:f>
              <c:multiLvlStrCache>
                <c:ptCount val="9"/>
                <c:lvl>
                  <c:pt idx="0">
                    <c:v>2017</c:v>
                  </c:pt>
                  <c:pt idx="1">
                    <c:v>2018</c:v>
                  </c:pt>
                  <c:pt idx="2">
                    <c:v>2019</c:v>
                  </c:pt>
                  <c:pt idx="3">
                    <c:v>2020*</c:v>
                  </c:pt>
                  <c:pt idx="5">
                    <c:v>2017</c:v>
                  </c:pt>
                  <c:pt idx="6">
                    <c:v>2018</c:v>
                  </c:pt>
                  <c:pt idx="7">
                    <c:v>2019</c:v>
                  </c:pt>
                  <c:pt idx="8">
                    <c:v>2020*</c:v>
                  </c:pt>
                </c:lvl>
                <c:lvl>
                  <c:pt idx="0">
                    <c:v>Públics</c:v>
                  </c:pt>
                  <c:pt idx="5">
                    <c:v>Privats</c:v>
                  </c:pt>
                </c:lvl>
              </c:multiLvlStrCache>
            </c:multiLvlStrRef>
          </c:cat>
          <c:val>
            <c:numRef>
              <c:f>'G1'!$B$8:$J$8</c:f>
              <c:numCache>
                <c:formatCode>General</c:formatCode>
                <c:ptCount val="9"/>
                <c:pt idx="0">
                  <c:v>286</c:v>
                </c:pt>
                <c:pt idx="1">
                  <c:v>276</c:v>
                </c:pt>
                <c:pt idx="2">
                  <c:v>264</c:v>
                </c:pt>
                <c:pt idx="3">
                  <c:v>241</c:v>
                </c:pt>
                <c:pt idx="5">
                  <c:v>9</c:v>
                </c:pt>
                <c:pt idx="6">
                  <c:v>10</c:v>
                </c:pt>
                <c:pt idx="7">
                  <c:v>9</c:v>
                </c:pt>
                <c:pt idx="8">
                  <c:v>9</c:v>
                </c:pt>
              </c:numCache>
            </c:numRef>
          </c:val>
          <c:smooth val="0"/>
          <c:extLst>
            <c:ext xmlns:c16="http://schemas.microsoft.com/office/drawing/2014/chart" uri="{C3380CC4-5D6E-409C-BE32-E72D297353CC}">
              <c16:uniqueId val="{00000004-4FC0-4285-8BE1-75F575D24CA6}"/>
            </c:ext>
          </c:extLst>
        </c:ser>
        <c:ser>
          <c:idx val="5"/>
          <c:order val="5"/>
          <c:tx>
            <c:strRef>
              <c:f>'G1'!$A$9</c:f>
              <c:strCache>
                <c:ptCount val="1"/>
                <c:pt idx="0">
                  <c:v>Llits en hospitals de mitjana i llarga estada</c:v>
                </c:pt>
              </c:strCache>
            </c:strRef>
          </c:tx>
          <c:spPr>
            <a:ln w="25200">
              <a:solidFill>
                <a:srgbClr val="FF660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'G1'!$B$2:$J$3</c:f>
              <c:multiLvlStrCache>
                <c:ptCount val="9"/>
                <c:lvl>
                  <c:pt idx="0">
                    <c:v>2017</c:v>
                  </c:pt>
                  <c:pt idx="1">
                    <c:v>2018</c:v>
                  </c:pt>
                  <c:pt idx="2">
                    <c:v>2019</c:v>
                  </c:pt>
                  <c:pt idx="3">
                    <c:v>2020*</c:v>
                  </c:pt>
                  <c:pt idx="5">
                    <c:v>2017</c:v>
                  </c:pt>
                  <c:pt idx="6">
                    <c:v>2018</c:v>
                  </c:pt>
                  <c:pt idx="7">
                    <c:v>2019</c:v>
                  </c:pt>
                  <c:pt idx="8">
                    <c:v>2020*</c:v>
                  </c:pt>
                </c:lvl>
                <c:lvl>
                  <c:pt idx="0">
                    <c:v>Públics</c:v>
                  </c:pt>
                  <c:pt idx="5">
                    <c:v>Privats</c:v>
                  </c:pt>
                </c:lvl>
              </c:multiLvlStrCache>
            </c:multiLvlStrRef>
          </c:cat>
          <c:val>
            <c:numRef>
              <c:f>'G1'!$B$9:$J$9</c:f>
              <c:numCache>
                <c:formatCode>General</c:formatCode>
                <c:ptCount val="9"/>
                <c:pt idx="0">
                  <c:v>104</c:v>
                </c:pt>
                <c:pt idx="1">
                  <c:v>112</c:v>
                </c:pt>
                <c:pt idx="2">
                  <c:v>107</c:v>
                </c:pt>
                <c:pt idx="3">
                  <c:v>96</c:v>
                </c:pt>
                <c:pt idx="5">
                  <c:v>131</c:v>
                </c:pt>
                <c:pt idx="6">
                  <c:v>152</c:v>
                </c:pt>
                <c:pt idx="7">
                  <c:v>145</c:v>
                </c:pt>
                <c:pt idx="8">
                  <c:v>130</c:v>
                </c:pt>
              </c:numCache>
            </c:numRef>
          </c:val>
          <c:smooth val="0"/>
          <c:extLst>
            <c:ext xmlns:c16="http://schemas.microsoft.com/office/drawing/2014/chart" uri="{C3380CC4-5D6E-409C-BE32-E72D297353CC}">
              <c16:uniqueId val="{00000005-4FC0-4285-8BE1-75F575D24CA6}"/>
            </c:ext>
          </c:extLst>
        </c:ser>
        <c:dLbls>
          <c:showLegendKey val="0"/>
          <c:showVal val="0"/>
          <c:showCatName val="0"/>
          <c:showSerName val="0"/>
          <c:showPercent val="0"/>
          <c:showBubbleSize val="0"/>
        </c:dLbls>
        <c:hiLowLines>
          <c:spPr>
            <a:ln w="0">
              <a:noFill/>
            </a:ln>
          </c:spPr>
        </c:hiLowLines>
        <c:smooth val="0"/>
        <c:axId val="37723923"/>
        <c:axId val="68360723"/>
      </c:lineChart>
      <c:catAx>
        <c:axId val="37723923"/>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0" strike="noStrike" spc="-1">
                <a:solidFill>
                  <a:srgbClr val="000000"/>
                </a:solidFill>
                <a:latin typeface="Frutiger LT Std 57 Condensed"/>
              </a:defRPr>
            </a:pPr>
            <a:endParaRPr lang="ca-ES"/>
          </a:p>
        </c:txPr>
        <c:crossAx val="68360723"/>
        <c:crosses val="autoZero"/>
        <c:auto val="1"/>
        <c:lblAlgn val="ctr"/>
        <c:lblOffset val="100"/>
        <c:noMultiLvlLbl val="0"/>
      </c:catAx>
      <c:valAx>
        <c:axId val="68360723"/>
        <c:scaling>
          <c:orientation val="minMax"/>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1000" b="0" strike="noStrike" spc="-1">
                <a:solidFill>
                  <a:srgbClr val="000000"/>
                </a:solidFill>
                <a:latin typeface="Frutiger LT Std 57 Condensed"/>
              </a:defRPr>
            </a:pPr>
            <a:endParaRPr lang="ca-ES"/>
          </a:p>
        </c:txPr>
        <c:crossAx val="37723923"/>
        <c:crossesAt val="1"/>
        <c:crossBetween val="between"/>
      </c:valAx>
      <c:spPr>
        <a:noFill/>
        <a:ln w="12600">
          <a:solidFill>
            <a:srgbClr val="808080"/>
          </a:solidFill>
          <a:round/>
        </a:ln>
      </c:spPr>
    </c:plotArea>
    <c:legend>
      <c:legendPos val="t"/>
      <c:layout>
        <c:manualLayout>
          <c:xMode val="edge"/>
          <c:yMode val="edge"/>
          <c:x val="0.12950268970781101"/>
          <c:y val="0.123512879474137"/>
          <c:w val="0.81016974656243501"/>
          <c:h val="9.2000677334688002E-2"/>
        </c:manualLayout>
      </c:layout>
      <c:overlay val="0"/>
      <c:spPr>
        <a:noFill/>
        <a:ln w="0">
          <a:noFill/>
        </a:ln>
      </c:spPr>
      <c:txPr>
        <a:bodyPr/>
        <a:lstStyle/>
        <a:p>
          <a:pPr>
            <a:defRPr sz="1000" b="0" strike="noStrike" spc="-1">
              <a:solidFill>
                <a:srgbClr val="000000"/>
              </a:solidFill>
              <a:latin typeface="Frutiger LT Std 57 Condensed"/>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333333"/>
                </a:solidFill>
                <a:latin typeface="Calibri"/>
                <a:ea typeface="Calibri"/>
              </a:defRPr>
            </a:pPr>
            <a:r>
              <a:rPr lang="es-ES" sz="1400" b="0" strike="noStrike" spc="-1">
                <a:solidFill>
                  <a:srgbClr val="333333"/>
                </a:solidFill>
                <a:latin typeface="Calibri"/>
                <a:ea typeface="Calibri"/>
              </a:rPr>
              <a:t>Gràfic III-4.10.
Percentatges de mortalitat per causes externes
</a:t>
            </a:r>
          </a:p>
        </c:rich>
      </c:tx>
      <c:layout>
        <c:manualLayout>
          <c:xMode val="edge"/>
          <c:yMode val="edge"/>
          <c:x val="0.117709494241894"/>
          <c:y val="4.4747998115873801E-2"/>
        </c:manualLayout>
      </c:layout>
      <c:overlay val="0"/>
      <c:spPr>
        <a:noFill/>
        <a:ln w="0">
          <a:noFill/>
        </a:ln>
      </c:spPr>
    </c:title>
    <c:autoTitleDeleted val="0"/>
    <c:plotArea>
      <c:layout/>
      <c:barChart>
        <c:barDir val="col"/>
        <c:grouping val="clustered"/>
        <c:varyColors val="0"/>
        <c:ser>
          <c:idx val="0"/>
          <c:order val="0"/>
          <c:tx>
            <c:v>dones</c:v>
          </c:tx>
          <c:spPr>
            <a:solidFill>
              <a:srgbClr val="44546A"/>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'G10'!$A$4:$A$15</c:f>
              <c:strCache>
                <c:ptCount val="12"/>
                <c:pt idx="0">
                  <c:v>Suïcidi</c:v>
                </c:pt>
                <c:pt idx="1">
                  <c:v>Accidents de trànsit </c:v>
                </c:pt>
                <c:pt idx="2">
                  <c:v>Caigudes accidentals</c:v>
                </c:pt>
                <c:pt idx="3">
                  <c:v>Enverinament per psicofàrmacs/drogues</c:v>
                </c:pt>
                <c:pt idx="4">
                  <c:v>Ofegament, submersió i sufocació</c:v>
                </c:pt>
                <c:pt idx="5">
                  <c:v>Altres accidents</c:v>
                </c:pt>
                <c:pt idx="6">
                  <c:v>Altres accidents de transport</c:v>
                </c:pt>
                <c:pt idx="7">
                  <c:v>Complicacions de l'atenció mèdica i quirúrgica</c:v>
                </c:pt>
                <c:pt idx="8">
                  <c:v>Altres enverinaments accidentals</c:v>
                </c:pt>
                <c:pt idx="9">
                  <c:v>Accidents per foc i fum</c:v>
                </c:pt>
                <c:pt idx="10">
                  <c:v>Agressions (homicidi)</c:v>
                </c:pt>
                <c:pt idx="11">
                  <c:v>Altres causes externes</c:v>
                </c:pt>
              </c:strCache>
            </c:strRef>
          </c:cat>
          <c:val>
            <c:numRef>
              <c:f>'G10'!$C$4:$C$15</c:f>
              <c:numCache>
                <c:formatCode>0.0</c:formatCode>
                <c:ptCount val="12"/>
                <c:pt idx="0">
                  <c:v>19.847328244274799</c:v>
                </c:pt>
                <c:pt idx="1">
                  <c:v>7.6335877862595396</c:v>
                </c:pt>
                <c:pt idx="2">
                  <c:v>22.900763358778601</c:v>
                </c:pt>
                <c:pt idx="3">
                  <c:v>6.8702290076335899</c:v>
                </c:pt>
                <c:pt idx="4">
                  <c:v>21.374045801526702</c:v>
                </c:pt>
                <c:pt idx="5">
                  <c:v>13.740458015267199</c:v>
                </c:pt>
                <c:pt idx="6">
                  <c:v>0</c:v>
                </c:pt>
                <c:pt idx="7">
                  <c:v>3.0534351145038201</c:v>
                </c:pt>
                <c:pt idx="8">
                  <c:v>0.76335877862595403</c:v>
                </c:pt>
                <c:pt idx="9">
                  <c:v>0</c:v>
                </c:pt>
                <c:pt idx="10">
                  <c:v>2.2900763358778602</c:v>
                </c:pt>
                <c:pt idx="11">
                  <c:v>1.5267175572519101</c:v>
                </c:pt>
              </c:numCache>
            </c:numRef>
          </c:val>
          <c:extLst>
            <c:ext xmlns:c16="http://schemas.microsoft.com/office/drawing/2014/chart" uri="{C3380CC4-5D6E-409C-BE32-E72D297353CC}">
              <c16:uniqueId val="{00000000-BA68-4B3F-B0DE-EECBECE82A96}"/>
            </c:ext>
          </c:extLst>
        </c:ser>
        <c:ser>
          <c:idx val="1"/>
          <c:order val="1"/>
          <c:tx>
            <c:v>homes</c:v>
          </c:tx>
          <c:spPr>
            <a:solidFill>
              <a:srgbClr val="808080"/>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'G10'!$A$4:$A$15</c:f>
              <c:strCache>
                <c:ptCount val="12"/>
                <c:pt idx="0">
                  <c:v>Suïcidi</c:v>
                </c:pt>
                <c:pt idx="1">
                  <c:v>Accidents de trànsit </c:v>
                </c:pt>
                <c:pt idx="2">
                  <c:v>Caigudes accidentals</c:v>
                </c:pt>
                <c:pt idx="3">
                  <c:v>Enverinament per psicofàrmacs/drogues</c:v>
                </c:pt>
                <c:pt idx="4">
                  <c:v>Ofegament, submersió i sufocació</c:v>
                </c:pt>
                <c:pt idx="5">
                  <c:v>Altres accidents</c:v>
                </c:pt>
                <c:pt idx="6">
                  <c:v>Altres accidents de transport</c:v>
                </c:pt>
                <c:pt idx="7">
                  <c:v>Complicacions de l'atenció mèdica i quirúrgica</c:v>
                </c:pt>
                <c:pt idx="8">
                  <c:v>Altres enverinaments accidentals</c:v>
                </c:pt>
                <c:pt idx="9">
                  <c:v>Accidents per foc i fum</c:v>
                </c:pt>
                <c:pt idx="10">
                  <c:v>Agressions (homicidi)</c:v>
                </c:pt>
                <c:pt idx="11">
                  <c:v>Altres causes externes</c:v>
                </c:pt>
              </c:strCache>
            </c:strRef>
          </c:cat>
          <c:val>
            <c:numRef>
              <c:f>'G10'!$E$4:$E$15</c:f>
              <c:numCache>
                <c:formatCode>0.0</c:formatCode>
                <c:ptCount val="12"/>
                <c:pt idx="0">
                  <c:v>28.861788617886202</c:v>
                </c:pt>
                <c:pt idx="1">
                  <c:v>16.260162601626</c:v>
                </c:pt>
                <c:pt idx="2">
                  <c:v>15.853658536585399</c:v>
                </c:pt>
                <c:pt idx="3">
                  <c:v>13.821138211382101</c:v>
                </c:pt>
                <c:pt idx="4">
                  <c:v>9.3495934959349594</c:v>
                </c:pt>
                <c:pt idx="5">
                  <c:v>6.9105691056910601</c:v>
                </c:pt>
                <c:pt idx="6">
                  <c:v>2.4390243902439002</c:v>
                </c:pt>
                <c:pt idx="7">
                  <c:v>2.4390243902439002</c:v>
                </c:pt>
                <c:pt idx="8">
                  <c:v>1.6260162601626</c:v>
                </c:pt>
                <c:pt idx="9">
                  <c:v>1.2195121951219501</c:v>
                </c:pt>
                <c:pt idx="10">
                  <c:v>0.81300813008130102</c:v>
                </c:pt>
                <c:pt idx="11">
                  <c:v>0.40650406504065001</c:v>
                </c:pt>
              </c:numCache>
            </c:numRef>
          </c:val>
          <c:extLst>
            <c:ext xmlns:c16="http://schemas.microsoft.com/office/drawing/2014/chart" uri="{C3380CC4-5D6E-409C-BE32-E72D297353CC}">
              <c16:uniqueId val="{00000001-BA68-4B3F-B0DE-EECBECE82A96}"/>
            </c:ext>
          </c:extLst>
        </c:ser>
        <c:dLbls>
          <c:showLegendKey val="0"/>
          <c:showVal val="0"/>
          <c:showCatName val="0"/>
          <c:showSerName val="0"/>
          <c:showPercent val="0"/>
          <c:showBubbleSize val="0"/>
        </c:dLbls>
        <c:gapWidth val="150"/>
        <c:axId val="92344812"/>
        <c:axId val="8321472"/>
      </c:barChart>
      <c:catAx>
        <c:axId val="92344812"/>
        <c:scaling>
          <c:orientation val="minMax"/>
        </c:scaling>
        <c:delete val="0"/>
        <c:axPos val="b"/>
        <c:numFmt formatCode="General" sourceLinked="0"/>
        <c:majorTickMark val="out"/>
        <c:minorTickMark val="none"/>
        <c:tickLblPos val="nextTo"/>
        <c:spPr>
          <a:ln w="6480">
            <a:solidFill>
              <a:srgbClr val="8B8B8B"/>
            </a:solidFill>
            <a:round/>
          </a:ln>
        </c:spPr>
        <c:txPr>
          <a:bodyPr rot="-5400000"/>
          <a:lstStyle/>
          <a:p>
            <a:pPr>
              <a:defRPr sz="900" b="0" strike="noStrike" spc="-1">
                <a:solidFill>
                  <a:srgbClr val="000000"/>
                </a:solidFill>
                <a:latin typeface="Calibri"/>
                <a:ea typeface="Calibri"/>
              </a:defRPr>
            </a:pPr>
            <a:endParaRPr lang="ca-ES"/>
          </a:p>
        </c:txPr>
        <c:crossAx val="8321472"/>
        <c:crosses val="autoZero"/>
        <c:auto val="1"/>
        <c:lblAlgn val="ctr"/>
        <c:lblOffset val="100"/>
        <c:noMultiLvlLbl val="0"/>
      </c:catAx>
      <c:valAx>
        <c:axId val="8321472"/>
        <c:scaling>
          <c:orientation val="minMax"/>
        </c:scaling>
        <c:delete val="0"/>
        <c:axPos val="l"/>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92344812"/>
        <c:crosses val="autoZero"/>
        <c:crossBetween val="between"/>
      </c:valAx>
      <c:spPr>
        <a:noFill/>
        <a:ln w="0">
          <a:noFill/>
        </a:ln>
      </c:spPr>
    </c:plotArea>
    <c:legend>
      <c:legendPos val="r"/>
      <c:layout>
        <c:manualLayout>
          <c:xMode val="edge"/>
          <c:yMode val="edge"/>
          <c:x val="0.74335884070829195"/>
          <c:y val="0.28798659647881097"/>
          <c:w val="0.21356179069165601"/>
          <c:h val="0.154455758475217"/>
        </c:manualLayout>
      </c:layout>
      <c:overlay val="0"/>
      <c:spPr>
        <a:noFill/>
        <a:ln w="0">
          <a:noFill/>
        </a:ln>
      </c:spPr>
      <c:txPr>
        <a:bodyPr/>
        <a:lstStyle/>
        <a:p>
          <a:pPr>
            <a:defRPr sz="920"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333333"/>
                </a:solidFill>
                <a:latin typeface="Calibri"/>
                <a:ea typeface="Calibri"/>
              </a:defRPr>
            </a:pPr>
            <a:r>
              <a:rPr lang="es-ES" sz="1400" b="0" strike="noStrike" spc="-1">
                <a:solidFill>
                  <a:srgbClr val="333333"/>
                </a:solidFill>
                <a:latin typeface="Calibri"/>
                <a:ea typeface="Calibri"/>
              </a:rPr>
              <a:t>Gràfic III-4.11.
Mortalitat per sida (casos)</a:t>
            </a:r>
          </a:p>
        </c:rich>
      </c:tx>
      <c:layout>
        <c:manualLayout>
          <c:xMode val="edge"/>
          <c:yMode val="edge"/>
          <c:x val="0.27761131628457902"/>
          <c:y val="3.2545931758530197E-2"/>
        </c:manualLayout>
      </c:layout>
      <c:overlay val="0"/>
      <c:spPr>
        <a:noFill/>
        <a:ln w="0">
          <a:noFill/>
        </a:ln>
      </c:spPr>
    </c:title>
    <c:autoTitleDeleted val="0"/>
    <c:plotArea>
      <c:layout/>
      <c:barChart>
        <c:barDir val="col"/>
        <c:grouping val="clustered"/>
        <c:varyColors val="0"/>
        <c:ser>
          <c:idx val="0"/>
          <c:order val="0"/>
          <c:tx>
            <c:strRef>
              <c:f>'G11'!$B$2</c:f>
              <c:strCache>
                <c:ptCount val="1"/>
                <c:pt idx="0">
                  <c:v>Dones</c:v>
                </c:pt>
              </c:strCache>
            </c:strRef>
          </c:tx>
          <c:spPr>
            <a:solidFill>
              <a:srgbClr val="44546A"/>
            </a:solidFill>
            <a:ln w="0">
              <a:solidFill>
                <a:srgbClr val="44546A"/>
              </a:solidFill>
            </a:ln>
          </c:spPr>
          <c:invertIfNegative val="0"/>
          <c:dPt>
            <c:idx val="4"/>
            <c:invertIfNegative val="0"/>
            <c:bubble3D val="0"/>
            <c:spPr>
              <a:solidFill>
                <a:srgbClr val="44546A"/>
              </a:solidFill>
              <a:ln w="0">
                <a:solidFill>
                  <a:srgbClr val="44546A"/>
                </a:solidFill>
              </a:ln>
            </c:spPr>
            <c:extLst>
              <c:ext xmlns:c16="http://schemas.microsoft.com/office/drawing/2014/chart" uri="{C3380CC4-5D6E-409C-BE32-E72D297353CC}">
                <c16:uniqueId val="{00000001-D885-4226-AF28-5E21B58868D7}"/>
              </c:ext>
            </c:extLst>
          </c:dPt>
          <c:dPt>
            <c:idx val="5"/>
            <c:invertIfNegative val="0"/>
            <c:bubble3D val="0"/>
            <c:spPr>
              <a:solidFill>
                <a:srgbClr val="44546A"/>
              </a:solidFill>
              <a:ln w="0">
                <a:solidFill>
                  <a:srgbClr val="44546A"/>
                </a:solidFill>
              </a:ln>
            </c:spPr>
            <c:extLst>
              <c:ext xmlns:c16="http://schemas.microsoft.com/office/drawing/2014/chart" uri="{C3380CC4-5D6E-409C-BE32-E72D297353CC}">
                <c16:uniqueId val="{00000003-D885-4226-AF28-5E21B58868D7}"/>
              </c:ext>
            </c:extLst>
          </c:dPt>
          <c:dLbls>
            <c:dLbl>
              <c:idx val="4"/>
              <c:layout>
                <c:manualLayout>
                  <c:x val="-9.0938102914428497E-17"/>
                  <c:y val="6.7529167235598403E-2"/>
                </c:manualLayout>
              </c:layout>
              <c:spPr/>
              <c:txPr>
                <a:bodyPr wrap="square"/>
                <a:lstStyle/>
                <a:p>
                  <a:pPr>
                    <a:defRPr sz="900" b="0" strike="noStrike" spc="-1">
                      <a:solidFill>
                        <a:srgbClr val="FFFFFF"/>
                      </a:solidFill>
                      <a:latin typeface="Calibri"/>
                    </a:defRPr>
                  </a:pPr>
                  <a:endParaRPr lang="ca-ES"/>
                </a:p>
              </c:txPr>
              <c:dLblPos val="outEnd"/>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D885-4226-AF28-5E21B58868D7}"/>
                </c:ext>
              </c:extLst>
            </c:dLbl>
            <c:dLbl>
              <c:idx val="5"/>
              <c:layout>
                <c:manualLayout>
                  <c:x val="0"/>
                  <c:y val="7.2346122919606196E-2"/>
                </c:manualLayout>
              </c:layout>
              <c:spPr/>
              <c:txPr>
                <a:bodyPr wrap="square"/>
                <a:lstStyle/>
                <a:p>
                  <a:pPr>
                    <a:defRPr sz="900" b="0" strike="noStrike" spc="-1">
                      <a:solidFill>
                        <a:srgbClr val="FFFFFF"/>
                      </a:solidFill>
                      <a:latin typeface="Calibri"/>
                    </a:defRPr>
                  </a:pPr>
                  <a:endParaRPr lang="ca-ES"/>
                </a:p>
              </c:txPr>
              <c:dLblPos val="outEnd"/>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D885-4226-AF28-5E21B58868D7}"/>
                </c:ext>
              </c:extLst>
            </c:dLbl>
            <c:spPr>
              <a:noFill/>
              <a:ln>
                <a:noFill/>
              </a:ln>
              <a:effectLst/>
            </c:spPr>
            <c:txPr>
              <a:bodyPr wrap="square"/>
              <a:lstStyle/>
              <a:p>
                <a:pPr>
                  <a:defRPr sz="900" b="0" strike="noStrike" spc="-1">
                    <a:solidFill>
                      <a:srgbClr val="FFFFFF"/>
                    </a:solidFill>
                    <a:latin typeface="Calibri"/>
                    <a:ea typeface="Calibri"/>
                  </a:defRPr>
                </a:pPr>
                <a:endParaRPr lang="ca-ES"/>
              </a:p>
            </c:txPr>
            <c:dLblPos val="in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'G11'!$A$3:$A$8</c:f>
              <c:numCache>
                <c:formatCode>General</c:formatCode>
                <c:ptCount val="6"/>
                <c:pt idx="0">
                  <c:v>2014</c:v>
                </c:pt>
                <c:pt idx="1">
                  <c:v>2015</c:v>
                </c:pt>
                <c:pt idx="2">
                  <c:v>2016</c:v>
                </c:pt>
                <c:pt idx="3">
                  <c:v>2017</c:v>
                </c:pt>
                <c:pt idx="4">
                  <c:v>2018</c:v>
                </c:pt>
                <c:pt idx="5">
                  <c:v>2019</c:v>
                </c:pt>
              </c:numCache>
            </c:numRef>
          </c:cat>
          <c:val>
            <c:numRef>
              <c:f>'G11'!$B$3:$B$8</c:f>
              <c:numCache>
                <c:formatCode>0</c:formatCode>
                <c:ptCount val="6"/>
                <c:pt idx="0">
                  <c:v>6</c:v>
                </c:pt>
                <c:pt idx="1">
                  <c:v>6</c:v>
                </c:pt>
                <c:pt idx="2">
                  <c:v>4</c:v>
                </c:pt>
                <c:pt idx="3">
                  <c:v>4</c:v>
                </c:pt>
                <c:pt idx="4">
                  <c:v>2</c:v>
                </c:pt>
                <c:pt idx="5">
                  <c:v>2</c:v>
                </c:pt>
              </c:numCache>
            </c:numRef>
          </c:val>
          <c:extLst>
            <c:ext xmlns:c16="http://schemas.microsoft.com/office/drawing/2014/chart" uri="{C3380CC4-5D6E-409C-BE32-E72D297353CC}">
              <c16:uniqueId val="{00000004-D885-4226-AF28-5E21B58868D7}"/>
            </c:ext>
          </c:extLst>
        </c:ser>
        <c:ser>
          <c:idx val="1"/>
          <c:order val="1"/>
          <c:tx>
            <c:strRef>
              <c:f>'G11'!$C$2</c:f>
              <c:strCache>
                <c:ptCount val="1"/>
                <c:pt idx="0">
                  <c:v>Homes</c:v>
                </c:pt>
              </c:strCache>
            </c:strRef>
          </c:tx>
          <c:spPr>
            <a:solidFill>
              <a:srgbClr val="808080"/>
            </a:solidFill>
            <a:ln w="0">
              <a:solidFill>
                <a:srgbClr val="808080"/>
              </a:solidFill>
            </a:ln>
          </c:spPr>
          <c:invertIfNegative val="0"/>
          <c:dLbls>
            <c:spPr>
              <a:noFill/>
              <a:ln>
                <a:noFill/>
              </a:ln>
              <a:effectLst/>
            </c:spPr>
            <c:txPr>
              <a:bodyPr wrap="square"/>
              <a:lstStyle/>
              <a:p>
                <a:pPr>
                  <a:defRPr sz="900" b="0" strike="noStrike" spc="-1">
                    <a:solidFill>
                      <a:srgbClr val="000000"/>
                    </a:solidFill>
                    <a:latin typeface="Calibri"/>
                    <a:ea typeface="Calibri"/>
                  </a:defRPr>
                </a:pPr>
                <a:endParaRPr lang="ca-ES"/>
              </a:p>
            </c:txPr>
            <c:dLblPos val="in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'G11'!$A$3:$A$8</c:f>
              <c:numCache>
                <c:formatCode>General</c:formatCode>
                <c:ptCount val="6"/>
                <c:pt idx="0">
                  <c:v>2014</c:v>
                </c:pt>
                <c:pt idx="1">
                  <c:v>2015</c:v>
                </c:pt>
                <c:pt idx="2">
                  <c:v>2016</c:v>
                </c:pt>
                <c:pt idx="3">
                  <c:v>2017</c:v>
                </c:pt>
                <c:pt idx="4">
                  <c:v>2018</c:v>
                </c:pt>
                <c:pt idx="5">
                  <c:v>2019</c:v>
                </c:pt>
              </c:numCache>
            </c:numRef>
          </c:cat>
          <c:val>
            <c:numRef>
              <c:f>'G11'!$C$3:$C$8</c:f>
              <c:numCache>
                <c:formatCode>0</c:formatCode>
                <c:ptCount val="6"/>
                <c:pt idx="0">
                  <c:v>16</c:v>
                </c:pt>
                <c:pt idx="1">
                  <c:v>17</c:v>
                </c:pt>
                <c:pt idx="2">
                  <c:v>9</c:v>
                </c:pt>
                <c:pt idx="3">
                  <c:v>18</c:v>
                </c:pt>
                <c:pt idx="4">
                  <c:v>11</c:v>
                </c:pt>
                <c:pt idx="5">
                  <c:v>11</c:v>
                </c:pt>
              </c:numCache>
            </c:numRef>
          </c:val>
          <c:extLst>
            <c:ext xmlns:c16="http://schemas.microsoft.com/office/drawing/2014/chart" uri="{C3380CC4-5D6E-409C-BE32-E72D297353CC}">
              <c16:uniqueId val="{00000005-D885-4226-AF28-5E21B58868D7}"/>
            </c:ext>
          </c:extLst>
        </c:ser>
        <c:ser>
          <c:idx val="2"/>
          <c:order val="2"/>
          <c:tx>
            <c:strRef>
              <c:f>'G11'!$D$2</c:f>
              <c:strCache>
                <c:ptCount val="1"/>
              </c:strCache>
            </c:strRef>
          </c:tx>
          <c:spPr>
            <a:solidFill>
              <a:srgbClr val="A5A5A5"/>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'G11'!$A$3:$A$8</c:f>
              <c:numCache>
                <c:formatCode>General</c:formatCode>
                <c:ptCount val="6"/>
                <c:pt idx="0">
                  <c:v>2014</c:v>
                </c:pt>
                <c:pt idx="1">
                  <c:v>2015</c:v>
                </c:pt>
                <c:pt idx="2">
                  <c:v>2016</c:v>
                </c:pt>
                <c:pt idx="3">
                  <c:v>2017</c:v>
                </c:pt>
                <c:pt idx="4">
                  <c:v>2018</c:v>
                </c:pt>
                <c:pt idx="5">
                  <c:v>2019</c:v>
                </c:pt>
              </c:numCache>
            </c:numRef>
          </c:cat>
          <c:val>
            <c:numRef>
              <c:f>'G11'!$D$3:$D$8</c:f>
              <c:numCache>
                <c:formatCode>General</c:formatCode>
                <c:ptCount val="6"/>
              </c:numCache>
            </c:numRef>
          </c:val>
          <c:extLst>
            <c:ext xmlns:c16="http://schemas.microsoft.com/office/drawing/2014/chart" uri="{C3380CC4-5D6E-409C-BE32-E72D297353CC}">
              <c16:uniqueId val="{00000006-D885-4226-AF28-5E21B58868D7}"/>
            </c:ext>
          </c:extLst>
        </c:ser>
        <c:dLbls>
          <c:showLegendKey val="0"/>
          <c:showVal val="0"/>
          <c:showCatName val="0"/>
          <c:showSerName val="0"/>
          <c:showPercent val="0"/>
          <c:showBubbleSize val="0"/>
        </c:dLbls>
        <c:gapWidth val="150"/>
        <c:axId val="29134467"/>
        <c:axId val="40025386"/>
      </c:barChart>
      <c:catAx>
        <c:axId val="29134467"/>
        <c:scaling>
          <c:orientation val="minMax"/>
        </c:scaling>
        <c:delete val="0"/>
        <c:axPos val="b"/>
        <c:numFmt formatCode="General"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40025386"/>
        <c:crosses val="autoZero"/>
        <c:auto val="1"/>
        <c:lblAlgn val="ctr"/>
        <c:lblOffset val="100"/>
        <c:noMultiLvlLbl val="0"/>
      </c:catAx>
      <c:valAx>
        <c:axId val="40025386"/>
        <c:scaling>
          <c:orientation val="minMax"/>
        </c:scaling>
        <c:delete val="0"/>
        <c:axPos val="l"/>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29134467"/>
        <c:crosses val="autoZero"/>
        <c:crossBetween val="between"/>
        <c:majorUnit val="4"/>
      </c:valAx>
      <c:spPr>
        <a:noFill/>
        <a:ln w="0">
          <a:noFill/>
        </a:ln>
      </c:spPr>
    </c:plotArea>
    <c:legend>
      <c:legendPos val="r"/>
      <c:legendEntry>
        <c:idx val="2"/>
        <c:delete val="1"/>
      </c:legendEntry>
      <c:layout>
        <c:manualLayout>
          <c:xMode val="edge"/>
          <c:yMode val="edge"/>
          <c:x val="0.69359279308836397"/>
          <c:y val="9.0575076236857704E-2"/>
          <c:w val="0.213144450693663"/>
          <c:h val="0.184979063310728"/>
        </c:manualLayout>
      </c:layout>
      <c:overlay val="0"/>
      <c:spPr>
        <a:noFill/>
        <a:ln w="0">
          <a:noFill/>
        </a:ln>
      </c:spPr>
      <c:txPr>
        <a:bodyPr/>
        <a:lstStyle/>
        <a:p>
          <a:pPr>
            <a:defRPr sz="845"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333333"/>
                </a:solidFill>
                <a:latin typeface="Calibri"/>
                <a:ea typeface="Calibri"/>
              </a:defRPr>
            </a:pPr>
            <a:r>
              <a:rPr lang="es-ES" sz="1400" b="0" strike="noStrike" spc="-1">
                <a:solidFill>
                  <a:srgbClr val="333333"/>
                </a:solidFill>
                <a:latin typeface="Calibri"/>
                <a:ea typeface="Calibri"/>
              </a:rPr>
              <a:t>Gràfic III-4.12.
Mortalitat per grip/pneumònia (casos)</a:t>
            </a:r>
          </a:p>
        </c:rich>
      </c:tx>
      <c:layout>
        <c:manualLayout>
          <c:xMode val="edge"/>
          <c:yMode val="edge"/>
          <c:x val="0.26702637889688302"/>
          <c:y val="3.6663726848935402E-2"/>
        </c:manualLayout>
      </c:layout>
      <c:overlay val="0"/>
      <c:spPr>
        <a:noFill/>
        <a:ln w="0">
          <a:noFill/>
        </a:ln>
      </c:spPr>
    </c:title>
    <c:autoTitleDeleted val="0"/>
    <c:plotArea>
      <c:layout/>
      <c:barChart>
        <c:barDir val="col"/>
        <c:grouping val="clustered"/>
        <c:varyColors val="0"/>
        <c:ser>
          <c:idx val="0"/>
          <c:order val="0"/>
          <c:tx>
            <c:strRef>
              <c:f>'G12'!$B$3</c:f>
              <c:strCache>
                <c:ptCount val="1"/>
                <c:pt idx="0">
                  <c:v>Dones</c:v>
                </c:pt>
              </c:strCache>
            </c:strRef>
          </c:tx>
          <c:spPr>
            <a:solidFill>
              <a:srgbClr val="44546A"/>
            </a:solidFill>
            <a:ln w="0">
              <a:solidFill>
                <a:srgbClr val="44546A"/>
              </a:solidFill>
            </a:ln>
          </c:spPr>
          <c:invertIfNegative val="0"/>
          <c:dLbls>
            <c:spPr>
              <a:noFill/>
              <a:ln>
                <a:noFill/>
              </a:ln>
              <a:effectLst/>
            </c:spPr>
            <c:txPr>
              <a:bodyPr wrap="square"/>
              <a:lstStyle/>
              <a:p>
                <a:pPr>
                  <a:defRPr sz="1000" b="0" strike="noStrike" spc="-1">
                    <a:solidFill>
                      <a:srgbClr val="FFFFFF"/>
                    </a:solidFill>
                    <a:latin typeface="Calibri"/>
                    <a:ea typeface="Calibri"/>
                  </a:defRPr>
                </a:pPr>
                <a:endParaRPr lang="ca-ES"/>
              </a:p>
            </c:txPr>
            <c:dLblPos val="in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'G12'!$A$4:$A$9</c:f>
              <c:numCache>
                <c:formatCode>General</c:formatCode>
                <c:ptCount val="6"/>
                <c:pt idx="0">
                  <c:v>2014</c:v>
                </c:pt>
                <c:pt idx="1">
                  <c:v>2015</c:v>
                </c:pt>
                <c:pt idx="2">
                  <c:v>2016</c:v>
                </c:pt>
                <c:pt idx="3">
                  <c:v>2017</c:v>
                </c:pt>
                <c:pt idx="4">
                  <c:v>2018</c:v>
                </c:pt>
                <c:pt idx="5">
                  <c:v>2019</c:v>
                </c:pt>
              </c:numCache>
            </c:numRef>
          </c:cat>
          <c:val>
            <c:numRef>
              <c:f>'G12'!$B$4:$B$9</c:f>
              <c:numCache>
                <c:formatCode>0</c:formatCode>
                <c:ptCount val="6"/>
                <c:pt idx="0">
                  <c:v>79</c:v>
                </c:pt>
                <c:pt idx="1">
                  <c:v>98</c:v>
                </c:pt>
                <c:pt idx="2">
                  <c:v>95</c:v>
                </c:pt>
                <c:pt idx="3">
                  <c:v>82</c:v>
                </c:pt>
                <c:pt idx="4">
                  <c:v>121</c:v>
                </c:pt>
                <c:pt idx="5">
                  <c:v>87</c:v>
                </c:pt>
              </c:numCache>
            </c:numRef>
          </c:val>
          <c:extLst>
            <c:ext xmlns:c16="http://schemas.microsoft.com/office/drawing/2014/chart" uri="{C3380CC4-5D6E-409C-BE32-E72D297353CC}">
              <c16:uniqueId val="{00000000-41E4-4830-BE07-DB3320C6227C}"/>
            </c:ext>
          </c:extLst>
        </c:ser>
        <c:ser>
          <c:idx val="1"/>
          <c:order val="1"/>
          <c:tx>
            <c:strRef>
              <c:f>'G12'!$C$3</c:f>
              <c:strCache>
                <c:ptCount val="1"/>
                <c:pt idx="0">
                  <c:v>Homes</c:v>
                </c:pt>
              </c:strCache>
            </c:strRef>
          </c:tx>
          <c:spPr>
            <a:solidFill>
              <a:srgbClr val="808080"/>
            </a:solidFill>
            <a:ln w="0">
              <a:solidFill>
                <a:srgbClr val="808080"/>
              </a:solid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in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'G12'!$A$4:$A$9</c:f>
              <c:numCache>
                <c:formatCode>General</c:formatCode>
                <c:ptCount val="6"/>
                <c:pt idx="0">
                  <c:v>2014</c:v>
                </c:pt>
                <c:pt idx="1">
                  <c:v>2015</c:v>
                </c:pt>
                <c:pt idx="2">
                  <c:v>2016</c:v>
                </c:pt>
                <c:pt idx="3">
                  <c:v>2017</c:v>
                </c:pt>
                <c:pt idx="4">
                  <c:v>2018</c:v>
                </c:pt>
                <c:pt idx="5">
                  <c:v>2019</c:v>
                </c:pt>
              </c:numCache>
            </c:numRef>
          </c:cat>
          <c:val>
            <c:numRef>
              <c:f>'G12'!$C$4:$C$9</c:f>
              <c:numCache>
                <c:formatCode>0</c:formatCode>
                <c:ptCount val="6"/>
                <c:pt idx="0">
                  <c:v>79</c:v>
                </c:pt>
                <c:pt idx="1">
                  <c:v>109</c:v>
                </c:pt>
                <c:pt idx="2">
                  <c:v>99</c:v>
                </c:pt>
                <c:pt idx="3">
                  <c:v>86</c:v>
                </c:pt>
                <c:pt idx="4">
                  <c:v>108</c:v>
                </c:pt>
                <c:pt idx="5">
                  <c:v>87</c:v>
                </c:pt>
              </c:numCache>
            </c:numRef>
          </c:val>
          <c:extLst>
            <c:ext xmlns:c16="http://schemas.microsoft.com/office/drawing/2014/chart" uri="{C3380CC4-5D6E-409C-BE32-E72D297353CC}">
              <c16:uniqueId val="{00000001-41E4-4830-BE07-DB3320C6227C}"/>
            </c:ext>
          </c:extLst>
        </c:ser>
        <c:dLbls>
          <c:showLegendKey val="0"/>
          <c:showVal val="0"/>
          <c:showCatName val="0"/>
          <c:showSerName val="0"/>
          <c:showPercent val="0"/>
          <c:showBubbleSize val="0"/>
        </c:dLbls>
        <c:gapWidth val="150"/>
        <c:axId val="57598288"/>
        <c:axId val="57120492"/>
      </c:barChart>
      <c:catAx>
        <c:axId val="57598288"/>
        <c:scaling>
          <c:orientation val="minMax"/>
        </c:scaling>
        <c:delete val="0"/>
        <c:axPos val="b"/>
        <c:numFmt formatCode="General"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57120492"/>
        <c:crosses val="autoZero"/>
        <c:auto val="1"/>
        <c:lblAlgn val="ctr"/>
        <c:lblOffset val="100"/>
        <c:noMultiLvlLbl val="0"/>
      </c:catAx>
      <c:valAx>
        <c:axId val="57120492"/>
        <c:scaling>
          <c:orientation val="minMax"/>
        </c:scaling>
        <c:delete val="0"/>
        <c:axPos val="l"/>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57598288"/>
        <c:crosses val="autoZero"/>
        <c:crossBetween val="between"/>
      </c:valAx>
      <c:spPr>
        <a:noFill/>
        <a:ln w="0">
          <a:noFill/>
        </a:ln>
      </c:spPr>
    </c:plotArea>
    <c:legend>
      <c:legendPos val="r"/>
      <c:layout>
        <c:manualLayout>
          <c:xMode val="edge"/>
          <c:yMode val="edge"/>
          <c:x val="0.72304965785526798"/>
          <c:y val="0.203880710563353"/>
          <c:w val="0.21427438757655301"/>
          <c:h val="0.15663585530069599"/>
        </c:manualLayout>
      </c:layout>
      <c:overlay val="0"/>
      <c:spPr>
        <a:noFill/>
        <a:ln w="0">
          <a:noFill/>
        </a:ln>
      </c:spPr>
      <c:txPr>
        <a:bodyPr/>
        <a:lstStyle/>
        <a:p>
          <a:pPr>
            <a:defRPr sz="845"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000000"/>
                </a:solidFill>
                <a:latin typeface="Calibri"/>
              </a:defRPr>
            </a:pPr>
            <a:r>
              <a:rPr lang="es-ES" sz="1400" b="0" strike="noStrike" spc="-1">
                <a:solidFill>
                  <a:srgbClr val="000000"/>
                </a:solidFill>
                <a:latin typeface="Calibri"/>
              </a:rPr>
              <a:t>Gràfic III-4.13a.
Percepció de l'estat de salut. Dones</a:t>
            </a:r>
          </a:p>
        </c:rich>
      </c:tx>
      <c:overlay val="0"/>
      <c:spPr>
        <a:noFill/>
        <a:ln w="25560">
          <a:noFill/>
        </a:ln>
      </c:spPr>
    </c:title>
    <c:autoTitleDeleted val="0"/>
    <c:view3D>
      <c:rotX val="30"/>
      <c:rotY val="0"/>
      <c:rAngAx val="0"/>
      <c:perspective val="0"/>
    </c:view3D>
    <c:floor>
      <c:thickness val="0"/>
      <c:spPr>
        <a:solidFill>
          <a:srgbClr val="D9D9D9"/>
        </a:solidFill>
        <a:ln w="0">
          <a:noFill/>
        </a:ln>
      </c:spPr>
    </c:floor>
    <c:sideWall>
      <c:thickness val="0"/>
      <c:spPr>
        <a:solidFill>
          <a:srgbClr val="D9D9D9"/>
        </a:solidFill>
        <a:ln w="0">
          <a:noFill/>
        </a:ln>
      </c:spPr>
    </c:sideWall>
    <c:backWall>
      <c:thickness val="0"/>
      <c:spPr>
        <a:solidFill>
          <a:srgbClr val="D9D9D9"/>
        </a:solidFill>
        <a:ln w="0">
          <a:noFill/>
        </a:ln>
      </c:spPr>
    </c:backWall>
    <c:plotArea>
      <c:layout/>
      <c:pie3DChart>
        <c:varyColors val="1"/>
        <c:ser>
          <c:idx val="0"/>
          <c:order val="0"/>
          <c:tx>
            <c:strRef>
              <c:f>'G13a-b'!$A$2</c:f>
              <c:strCache>
                <c:ptCount val="1"/>
                <c:pt idx="0">
                  <c:v>Dones</c:v>
                </c:pt>
              </c:strCache>
            </c:strRef>
          </c:tx>
          <c:spPr>
            <a:solidFill>
              <a:srgbClr val="4472C4"/>
            </a:solidFill>
            <a:ln w="0">
              <a:noFill/>
            </a:ln>
          </c:spPr>
          <c:dPt>
            <c:idx val="0"/>
            <c:bubble3D val="0"/>
            <c:spPr>
              <a:solidFill>
                <a:srgbClr val="4F81BD"/>
              </a:solidFill>
              <a:ln w="25560">
                <a:solidFill>
                  <a:srgbClr val="FFFFFF"/>
                </a:solidFill>
                <a:round/>
              </a:ln>
            </c:spPr>
            <c:extLst>
              <c:ext xmlns:c16="http://schemas.microsoft.com/office/drawing/2014/chart" uri="{C3380CC4-5D6E-409C-BE32-E72D297353CC}">
                <c16:uniqueId val="{00000001-88E1-4ED7-AD41-E99315445334}"/>
              </c:ext>
            </c:extLst>
          </c:dPt>
          <c:dPt>
            <c:idx val="1"/>
            <c:bubble3D val="0"/>
            <c:spPr>
              <a:solidFill>
                <a:srgbClr val="C0504D"/>
              </a:solidFill>
              <a:ln w="25560">
                <a:solidFill>
                  <a:srgbClr val="FFFFFF"/>
                </a:solidFill>
                <a:round/>
              </a:ln>
            </c:spPr>
            <c:extLst>
              <c:ext xmlns:c16="http://schemas.microsoft.com/office/drawing/2014/chart" uri="{C3380CC4-5D6E-409C-BE32-E72D297353CC}">
                <c16:uniqueId val="{00000003-88E1-4ED7-AD41-E99315445334}"/>
              </c:ext>
            </c:extLst>
          </c:dPt>
          <c:dPt>
            <c:idx val="2"/>
            <c:bubble3D val="0"/>
            <c:spPr>
              <a:solidFill>
                <a:srgbClr val="9BBB59"/>
              </a:solidFill>
              <a:ln w="25560">
                <a:solidFill>
                  <a:srgbClr val="FFFFFF"/>
                </a:solidFill>
                <a:round/>
              </a:ln>
            </c:spPr>
            <c:extLst>
              <c:ext xmlns:c16="http://schemas.microsoft.com/office/drawing/2014/chart" uri="{C3380CC4-5D6E-409C-BE32-E72D297353CC}">
                <c16:uniqueId val="{00000005-88E1-4ED7-AD41-E99315445334}"/>
              </c:ext>
            </c:extLst>
          </c:dPt>
          <c:dPt>
            <c:idx val="3"/>
            <c:bubble3D val="0"/>
            <c:spPr>
              <a:solidFill>
                <a:srgbClr val="8064A2"/>
              </a:solidFill>
              <a:ln w="25560">
                <a:solidFill>
                  <a:srgbClr val="FFFFFF"/>
                </a:solidFill>
                <a:round/>
              </a:ln>
            </c:spPr>
            <c:extLst>
              <c:ext xmlns:c16="http://schemas.microsoft.com/office/drawing/2014/chart" uri="{C3380CC4-5D6E-409C-BE32-E72D297353CC}">
                <c16:uniqueId val="{00000007-88E1-4ED7-AD41-E99315445334}"/>
              </c:ext>
            </c:extLst>
          </c:dPt>
          <c:dPt>
            <c:idx val="4"/>
            <c:bubble3D val="0"/>
            <c:spPr>
              <a:solidFill>
                <a:srgbClr val="4BACC6"/>
              </a:solidFill>
              <a:ln w="25560">
                <a:solidFill>
                  <a:srgbClr val="FFFFFF"/>
                </a:solidFill>
                <a:round/>
              </a:ln>
            </c:spPr>
            <c:extLst>
              <c:ext xmlns:c16="http://schemas.microsoft.com/office/drawing/2014/chart" uri="{C3380CC4-5D6E-409C-BE32-E72D297353CC}">
                <c16:uniqueId val="{00000009-88E1-4ED7-AD41-E99315445334}"/>
              </c:ext>
            </c:extLst>
          </c:dPt>
          <c:dLbls>
            <c:dLbl>
              <c:idx val="0"/>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88E1-4ED7-AD41-E99315445334}"/>
                </c:ext>
              </c:extLst>
            </c:dLbl>
            <c:dLbl>
              <c:idx val="1"/>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88E1-4ED7-AD41-E99315445334}"/>
                </c:ext>
              </c:extLst>
            </c:dLbl>
            <c:dLbl>
              <c:idx val="2"/>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88E1-4ED7-AD41-E99315445334}"/>
                </c:ext>
              </c:extLst>
            </c:dLbl>
            <c:dLbl>
              <c:idx val="3"/>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7-88E1-4ED7-AD41-E99315445334}"/>
                </c:ext>
              </c:extLst>
            </c:dLbl>
            <c:dLbl>
              <c:idx val="4"/>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9-88E1-4ED7-AD41-E99315445334}"/>
                </c:ext>
              </c:extLst>
            </c:dLbl>
            <c:spPr>
              <a:noFill/>
              <a:ln>
                <a:noFill/>
              </a:ln>
              <a:effectLst/>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'G13a-b'!$B$1:$F$1</c:f>
              <c:strCache>
                <c:ptCount val="5"/>
                <c:pt idx="0">
                  <c:v>Molt bo</c:v>
                </c:pt>
                <c:pt idx="1">
                  <c:v>Bo</c:v>
                </c:pt>
                <c:pt idx="2">
                  <c:v>Regular</c:v>
                </c:pt>
                <c:pt idx="3">
                  <c:v>Dolent</c:v>
                </c:pt>
                <c:pt idx="4">
                  <c:v>Molt dolent</c:v>
                </c:pt>
              </c:strCache>
            </c:strRef>
          </c:cat>
          <c:val>
            <c:numRef>
              <c:f>'G13a-b'!$B$2:$F$2</c:f>
              <c:numCache>
                <c:formatCode>0.0</c:formatCode>
                <c:ptCount val="5"/>
                <c:pt idx="0">
                  <c:v>45.12</c:v>
                </c:pt>
                <c:pt idx="1">
                  <c:v>32.78</c:v>
                </c:pt>
                <c:pt idx="2">
                  <c:v>15.89</c:v>
                </c:pt>
                <c:pt idx="3">
                  <c:v>5.13</c:v>
                </c:pt>
                <c:pt idx="4">
                  <c:v>1.0900000000000001</c:v>
                </c:pt>
              </c:numCache>
            </c:numRef>
          </c:val>
          <c:extLst>
            <c:ext xmlns:c16="http://schemas.microsoft.com/office/drawing/2014/chart" uri="{C3380CC4-5D6E-409C-BE32-E72D297353CC}">
              <c16:uniqueId val="{0000000A-88E1-4ED7-AD41-E99315445334}"/>
            </c:ext>
          </c:extLst>
        </c:ser>
        <c:dLbls>
          <c:showLegendKey val="0"/>
          <c:showVal val="0"/>
          <c:showCatName val="0"/>
          <c:showSerName val="0"/>
          <c:showPercent val="0"/>
          <c:showBubbleSize val="0"/>
          <c:showLeaderLines val="1"/>
        </c:dLbls>
      </c:pie3DChart>
    </c:plotArea>
    <c:legend>
      <c:legendPos val="r"/>
      <c:layout>
        <c:manualLayout>
          <c:xMode val="edge"/>
          <c:yMode val="edge"/>
          <c:x val="0.17628222370854299"/>
          <c:y val="0.88150413416745599"/>
          <c:w val="0.64102626803106499"/>
          <c:h val="8.3815147183135305E-2"/>
        </c:manualLayout>
      </c:layout>
      <c:overlay val="0"/>
      <c:spPr>
        <a:noFill/>
        <a:ln w="25560">
          <a:noFill/>
        </a:ln>
      </c:spPr>
      <c:txPr>
        <a:bodyPr/>
        <a:lstStyle/>
        <a:p>
          <a:pPr>
            <a:defRPr sz="800" b="0" strike="noStrike" spc="-1">
              <a:solidFill>
                <a:srgbClr val="000000"/>
              </a:solidFill>
              <a:latin typeface="Arial"/>
            </a:defRPr>
          </a:pPr>
          <a:endParaRPr lang="ca-ES"/>
        </a:p>
      </c:txPr>
    </c:legend>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000000"/>
                </a:solidFill>
                <a:latin typeface="Calibri"/>
              </a:defRPr>
            </a:pPr>
            <a:r>
              <a:rPr lang="es-ES" sz="1400" b="0" strike="noStrike" spc="-1">
                <a:solidFill>
                  <a:srgbClr val="000000"/>
                </a:solidFill>
                <a:latin typeface="Calibri"/>
              </a:rPr>
              <a:t>Gràfic III-4.13b.
Percepció de l'estat de salut. Homes</a:t>
            </a:r>
          </a:p>
        </c:rich>
      </c:tx>
      <c:overlay val="0"/>
      <c:spPr>
        <a:noFill/>
        <a:ln w="25560">
          <a:noFill/>
        </a:ln>
      </c:spPr>
    </c:title>
    <c:autoTitleDeleted val="0"/>
    <c:view3D>
      <c:rotX val="30"/>
      <c:rotY val="0"/>
      <c:rAngAx val="0"/>
      <c:perspective val="0"/>
    </c:view3D>
    <c:floor>
      <c:thickness val="0"/>
      <c:spPr>
        <a:solidFill>
          <a:srgbClr val="D9D9D9"/>
        </a:solidFill>
        <a:ln w="0">
          <a:noFill/>
        </a:ln>
      </c:spPr>
    </c:floor>
    <c:sideWall>
      <c:thickness val="0"/>
      <c:spPr>
        <a:solidFill>
          <a:srgbClr val="D9D9D9"/>
        </a:solidFill>
        <a:ln w="0">
          <a:noFill/>
        </a:ln>
      </c:spPr>
    </c:sideWall>
    <c:backWall>
      <c:thickness val="0"/>
      <c:spPr>
        <a:solidFill>
          <a:srgbClr val="D9D9D9"/>
        </a:solidFill>
        <a:ln w="0">
          <a:noFill/>
        </a:ln>
      </c:spPr>
    </c:backWall>
    <c:plotArea>
      <c:layout/>
      <c:pie3DChart>
        <c:varyColors val="1"/>
        <c:ser>
          <c:idx val="0"/>
          <c:order val="0"/>
          <c:tx>
            <c:strRef>
              <c:f>'G13a-b'!$A$3</c:f>
              <c:strCache>
                <c:ptCount val="1"/>
                <c:pt idx="0">
                  <c:v>Homes</c:v>
                </c:pt>
              </c:strCache>
            </c:strRef>
          </c:tx>
          <c:spPr>
            <a:solidFill>
              <a:srgbClr val="4472C4"/>
            </a:solidFill>
            <a:ln w="0">
              <a:noFill/>
            </a:ln>
          </c:spPr>
          <c:dPt>
            <c:idx val="0"/>
            <c:bubble3D val="0"/>
            <c:spPr>
              <a:solidFill>
                <a:srgbClr val="4F81BD"/>
              </a:solidFill>
              <a:ln w="25560">
                <a:solidFill>
                  <a:srgbClr val="FFFFFF"/>
                </a:solidFill>
                <a:round/>
              </a:ln>
            </c:spPr>
            <c:extLst>
              <c:ext xmlns:c16="http://schemas.microsoft.com/office/drawing/2014/chart" uri="{C3380CC4-5D6E-409C-BE32-E72D297353CC}">
                <c16:uniqueId val="{00000001-7946-4FEB-89F2-722396B0A4E5}"/>
              </c:ext>
            </c:extLst>
          </c:dPt>
          <c:dPt>
            <c:idx val="1"/>
            <c:bubble3D val="0"/>
            <c:spPr>
              <a:solidFill>
                <a:srgbClr val="C0504D"/>
              </a:solidFill>
              <a:ln w="25560">
                <a:solidFill>
                  <a:srgbClr val="FFFFFF"/>
                </a:solidFill>
                <a:round/>
              </a:ln>
            </c:spPr>
            <c:extLst>
              <c:ext xmlns:c16="http://schemas.microsoft.com/office/drawing/2014/chart" uri="{C3380CC4-5D6E-409C-BE32-E72D297353CC}">
                <c16:uniqueId val="{00000003-7946-4FEB-89F2-722396B0A4E5}"/>
              </c:ext>
            </c:extLst>
          </c:dPt>
          <c:dPt>
            <c:idx val="2"/>
            <c:bubble3D val="0"/>
            <c:spPr>
              <a:solidFill>
                <a:srgbClr val="9BBB59"/>
              </a:solidFill>
              <a:ln w="25560">
                <a:solidFill>
                  <a:srgbClr val="FFFFFF"/>
                </a:solidFill>
                <a:round/>
              </a:ln>
            </c:spPr>
            <c:extLst>
              <c:ext xmlns:c16="http://schemas.microsoft.com/office/drawing/2014/chart" uri="{C3380CC4-5D6E-409C-BE32-E72D297353CC}">
                <c16:uniqueId val="{00000005-7946-4FEB-89F2-722396B0A4E5}"/>
              </c:ext>
            </c:extLst>
          </c:dPt>
          <c:dPt>
            <c:idx val="3"/>
            <c:bubble3D val="0"/>
            <c:spPr>
              <a:solidFill>
                <a:srgbClr val="8064A2"/>
              </a:solidFill>
              <a:ln w="25560">
                <a:solidFill>
                  <a:srgbClr val="FFFFFF"/>
                </a:solidFill>
                <a:round/>
              </a:ln>
            </c:spPr>
            <c:extLst>
              <c:ext xmlns:c16="http://schemas.microsoft.com/office/drawing/2014/chart" uri="{C3380CC4-5D6E-409C-BE32-E72D297353CC}">
                <c16:uniqueId val="{00000007-7946-4FEB-89F2-722396B0A4E5}"/>
              </c:ext>
            </c:extLst>
          </c:dPt>
          <c:dPt>
            <c:idx val="4"/>
            <c:bubble3D val="0"/>
            <c:spPr>
              <a:solidFill>
                <a:srgbClr val="4BACC6"/>
              </a:solidFill>
              <a:ln w="25560">
                <a:solidFill>
                  <a:srgbClr val="FFFFFF"/>
                </a:solidFill>
                <a:round/>
              </a:ln>
            </c:spPr>
            <c:extLst>
              <c:ext xmlns:c16="http://schemas.microsoft.com/office/drawing/2014/chart" uri="{C3380CC4-5D6E-409C-BE32-E72D297353CC}">
                <c16:uniqueId val="{00000009-7946-4FEB-89F2-722396B0A4E5}"/>
              </c:ext>
            </c:extLst>
          </c:dPt>
          <c:dLbls>
            <c:dLbl>
              <c:idx val="0"/>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7946-4FEB-89F2-722396B0A4E5}"/>
                </c:ext>
              </c:extLst>
            </c:dLbl>
            <c:dLbl>
              <c:idx val="1"/>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7946-4FEB-89F2-722396B0A4E5}"/>
                </c:ext>
              </c:extLst>
            </c:dLbl>
            <c:dLbl>
              <c:idx val="2"/>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7946-4FEB-89F2-722396B0A4E5}"/>
                </c:ext>
              </c:extLst>
            </c:dLbl>
            <c:dLbl>
              <c:idx val="3"/>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7-7946-4FEB-89F2-722396B0A4E5}"/>
                </c:ext>
              </c:extLst>
            </c:dLbl>
            <c:dLbl>
              <c:idx val="4"/>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9-7946-4FEB-89F2-722396B0A4E5}"/>
                </c:ext>
              </c:extLst>
            </c:dLbl>
            <c:spPr>
              <a:noFill/>
              <a:ln>
                <a:noFill/>
              </a:ln>
              <a:effectLst/>
            </c:spPr>
            <c:txPr>
              <a:bodyPr wrap="square"/>
              <a:lstStyle/>
              <a:p>
                <a:pPr>
                  <a:defRPr sz="800" b="0" strike="noStrike" spc="-1">
                    <a:solidFill>
                      <a:srgbClr val="000000"/>
                    </a:solidFill>
                    <a:latin typeface="Arial"/>
                  </a:defRPr>
                </a:pPr>
                <a:endParaRPr lang="ca-ES"/>
              </a:p>
            </c:txPr>
            <c:dLblPos val="outEnd"/>
            <c:showLegendKey val="0"/>
            <c:showVal val="0"/>
            <c:showCatName val="0"/>
            <c:showSerName val="0"/>
            <c:showPercent val="1"/>
            <c:showBubbleSize val="1"/>
            <c:separator>
</c:separator>
            <c:showLeaderLines val="1"/>
            <c:extLst>
              <c:ext xmlns:c15="http://schemas.microsoft.com/office/drawing/2012/chart" uri="{CE6537A1-D6FC-4f65-9D91-7224C49458BB}"/>
            </c:extLst>
          </c:dLbls>
          <c:cat>
            <c:strRef>
              <c:f>'G13a-b'!$B$1:$F$1</c:f>
              <c:strCache>
                <c:ptCount val="5"/>
                <c:pt idx="0">
                  <c:v>Molt bo</c:v>
                </c:pt>
                <c:pt idx="1">
                  <c:v>Bo</c:v>
                </c:pt>
                <c:pt idx="2">
                  <c:v>Regular</c:v>
                </c:pt>
                <c:pt idx="3">
                  <c:v>Dolent</c:v>
                </c:pt>
                <c:pt idx="4">
                  <c:v>Molt dolent</c:v>
                </c:pt>
              </c:strCache>
            </c:strRef>
          </c:cat>
          <c:val>
            <c:numRef>
              <c:f>'G13a-b'!$B$3:$F$3</c:f>
              <c:numCache>
                <c:formatCode>0.0</c:formatCode>
                <c:ptCount val="5"/>
                <c:pt idx="0">
                  <c:v>55.94</c:v>
                </c:pt>
                <c:pt idx="1">
                  <c:v>29.92</c:v>
                </c:pt>
                <c:pt idx="2">
                  <c:v>10.38</c:v>
                </c:pt>
                <c:pt idx="3">
                  <c:v>2.75</c:v>
                </c:pt>
                <c:pt idx="4">
                  <c:v>1.01</c:v>
                </c:pt>
              </c:numCache>
            </c:numRef>
          </c:val>
          <c:extLst>
            <c:ext xmlns:c16="http://schemas.microsoft.com/office/drawing/2014/chart" uri="{C3380CC4-5D6E-409C-BE32-E72D297353CC}">
              <c16:uniqueId val="{0000000A-7946-4FEB-89F2-722396B0A4E5}"/>
            </c:ext>
          </c:extLst>
        </c:ser>
        <c:dLbls>
          <c:showLegendKey val="0"/>
          <c:showVal val="0"/>
          <c:showCatName val="0"/>
          <c:showSerName val="0"/>
          <c:showPercent val="0"/>
          <c:showBubbleSize val="0"/>
          <c:showLeaderLines val="1"/>
        </c:dLbls>
      </c:pie3DChart>
    </c:plotArea>
    <c:legend>
      <c:legendPos val="r"/>
      <c:layout>
        <c:manualLayout>
          <c:xMode val="edge"/>
          <c:yMode val="edge"/>
          <c:x val="0.17628222370854299"/>
          <c:y val="0.88150413416745599"/>
          <c:w val="0.64102626803106499"/>
          <c:h val="8.3815147183135305E-2"/>
        </c:manualLayout>
      </c:layout>
      <c:overlay val="0"/>
      <c:spPr>
        <a:noFill/>
        <a:ln w="25560">
          <a:noFill/>
        </a:ln>
      </c:spPr>
      <c:txPr>
        <a:bodyPr/>
        <a:lstStyle/>
        <a:p>
          <a:pPr>
            <a:defRPr sz="800" b="0" strike="noStrike" spc="-1">
              <a:solidFill>
                <a:srgbClr val="000000"/>
              </a:solidFill>
              <a:latin typeface="Arial"/>
            </a:defRPr>
          </a:pPr>
          <a:endParaRPr lang="ca-ES"/>
        </a:p>
      </c:txPr>
    </c:legend>
    <c:plotVisOnly val="1"/>
    <c:dispBlanksAs val="zero"/>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1400" b="0" strike="noStrike" spc="-1">
                <a:solidFill>
                  <a:srgbClr val="595959"/>
                </a:solidFill>
                <a:latin typeface="Frutiger LT Std 57 Condensed"/>
              </a:defRPr>
            </a:pPr>
            <a:r>
              <a:rPr sz="1400" b="0" strike="noStrike" spc="-1">
                <a:solidFill>
                  <a:srgbClr val="595959"/>
                </a:solidFill>
                <a:latin typeface="Frutiger LT Std 57 Condensed"/>
              </a:rPr>
              <a:t>Títol del diagrama</a:t>
            </a:r>
          </a:p>
        </c:rich>
      </c:tx>
      <c:overlay val="0"/>
      <c:spPr>
        <a:noFill/>
        <a:ln w="0">
          <a:noFill/>
        </a:ln>
      </c:spPr>
    </c:title>
    <c:autoTitleDeleted val="0"/>
    <c:plotArea>
      <c:layout/>
      <c:barChart>
        <c:barDir val="col"/>
        <c:grouping val="clustered"/>
        <c:varyColors val="0"/>
        <c:ser>
          <c:idx val="0"/>
          <c:order val="0"/>
          <c:tx>
            <c:strRef>
              <c:f>'G14'!$C$2</c:f>
              <c:strCache>
                <c:ptCount val="1"/>
                <c:pt idx="0">
                  <c:v>Illes Balears</c:v>
                </c:pt>
              </c:strCache>
            </c:strRef>
          </c:tx>
          <c:spPr>
            <a:solidFill>
              <a:srgbClr val="4472C4"/>
            </a:solidFill>
            <a:ln w="0">
              <a:noFill/>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multiLvlStrRef>
              <c:f>'G14'!$A$3:$B$23</c:f>
              <c:multiLvlStrCache>
                <c:ptCount val="21"/>
                <c:lvl>
                  <c:pt idx="0">
                    <c:v>Nins</c:v>
                  </c:pt>
                  <c:pt idx="1">
                    <c:v>Nines</c:v>
                  </c:pt>
                  <c:pt idx="2">
                    <c:v>Total</c:v>
                  </c:pt>
                  <c:pt idx="3">
                    <c:v>Nins</c:v>
                  </c:pt>
                  <c:pt idx="4">
                    <c:v>Nines</c:v>
                  </c:pt>
                  <c:pt idx="5">
                    <c:v>Total</c:v>
                  </c:pt>
                  <c:pt idx="6">
                    <c:v>Nins</c:v>
                  </c:pt>
                  <c:pt idx="7">
                    <c:v>Nines</c:v>
                  </c:pt>
                  <c:pt idx="8">
                    <c:v>Total</c:v>
                  </c:pt>
                  <c:pt idx="9">
                    <c:v>Nins</c:v>
                  </c:pt>
                  <c:pt idx="10">
                    <c:v>Nines</c:v>
                  </c:pt>
                  <c:pt idx="11">
                    <c:v>Total</c:v>
                  </c:pt>
                  <c:pt idx="12">
                    <c:v>Nins</c:v>
                  </c:pt>
                  <c:pt idx="13">
                    <c:v>Nines</c:v>
                  </c:pt>
                  <c:pt idx="14">
                    <c:v>Total</c:v>
                  </c:pt>
                  <c:pt idx="15">
                    <c:v>Nins</c:v>
                  </c:pt>
                  <c:pt idx="16">
                    <c:v>Nines</c:v>
                  </c:pt>
                  <c:pt idx="17">
                    <c:v>Total</c:v>
                  </c:pt>
                  <c:pt idx="18">
                    <c:v>Nins</c:v>
                  </c:pt>
                  <c:pt idx="19">
                    <c:v>Nines</c:v>
                  </c:pt>
                  <c:pt idx="20">
                    <c:v>Total</c:v>
                  </c:pt>
                </c:lvl>
                <c:lvl>
                  <c:pt idx="0">
                    <c:v>2013</c:v>
                  </c:pt>
                  <c:pt idx="3">
                    <c:v>2014</c:v>
                  </c:pt>
                  <c:pt idx="6">
                    <c:v>2015</c:v>
                  </c:pt>
                  <c:pt idx="9">
                    <c:v>2016</c:v>
                  </c:pt>
                  <c:pt idx="12">
                    <c:v>2017</c:v>
                  </c:pt>
                  <c:pt idx="15">
                    <c:v>2018</c:v>
                  </c:pt>
                  <c:pt idx="18">
                    <c:v>2019</c:v>
                  </c:pt>
                </c:lvl>
              </c:multiLvlStrCache>
            </c:multiLvlStrRef>
          </c:cat>
          <c:val>
            <c:numRef>
              <c:f>'G14'!$C$3:$C$23</c:f>
              <c:numCache>
                <c:formatCode>General</c:formatCode>
                <c:ptCount val="21"/>
                <c:pt idx="0">
                  <c:v>3.15</c:v>
                </c:pt>
                <c:pt idx="1">
                  <c:v>2.34</c:v>
                </c:pt>
                <c:pt idx="2">
                  <c:v>2.75</c:v>
                </c:pt>
                <c:pt idx="3">
                  <c:v>2.87</c:v>
                </c:pt>
                <c:pt idx="4">
                  <c:v>2.16</c:v>
                </c:pt>
                <c:pt idx="5">
                  <c:v>2.5299999999999998</c:v>
                </c:pt>
                <c:pt idx="6">
                  <c:v>2.95</c:v>
                </c:pt>
                <c:pt idx="7">
                  <c:v>2.5099999999999998</c:v>
                </c:pt>
                <c:pt idx="8">
                  <c:v>2.74</c:v>
                </c:pt>
                <c:pt idx="9">
                  <c:v>3.31</c:v>
                </c:pt>
                <c:pt idx="10">
                  <c:v>3.28</c:v>
                </c:pt>
                <c:pt idx="11">
                  <c:v>3.3</c:v>
                </c:pt>
                <c:pt idx="12">
                  <c:v>3.21</c:v>
                </c:pt>
                <c:pt idx="13">
                  <c:v>2.8</c:v>
                </c:pt>
                <c:pt idx="14">
                  <c:v>3.01</c:v>
                </c:pt>
                <c:pt idx="15">
                  <c:v>1.88</c:v>
                </c:pt>
                <c:pt idx="16">
                  <c:v>2.2200000000000002</c:v>
                </c:pt>
                <c:pt idx="17">
                  <c:v>2.04</c:v>
                </c:pt>
                <c:pt idx="18">
                  <c:v>2.81</c:v>
                </c:pt>
                <c:pt idx="19">
                  <c:v>3.62</c:v>
                </c:pt>
                <c:pt idx="20">
                  <c:v>3.2</c:v>
                </c:pt>
              </c:numCache>
            </c:numRef>
          </c:val>
          <c:extLst>
            <c:ext xmlns:c16="http://schemas.microsoft.com/office/drawing/2014/chart" uri="{C3380CC4-5D6E-409C-BE32-E72D297353CC}">
              <c16:uniqueId val="{00000000-5C37-4848-9AAA-6FADAC7569A0}"/>
            </c:ext>
          </c:extLst>
        </c:ser>
        <c:ser>
          <c:idx val="1"/>
          <c:order val="1"/>
          <c:tx>
            <c:strRef>
              <c:f>'G14'!$D$2</c:f>
              <c:strCache>
                <c:ptCount val="1"/>
                <c:pt idx="0">
                  <c:v>Espanya</c:v>
                </c:pt>
              </c:strCache>
            </c:strRef>
          </c:tx>
          <c:spPr>
            <a:solidFill>
              <a:srgbClr val="ED7D31"/>
            </a:solidFill>
            <a:ln w="0">
              <a:noFill/>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multiLvlStrRef>
              <c:f>'G14'!$A$3:$B$23</c:f>
              <c:multiLvlStrCache>
                <c:ptCount val="21"/>
                <c:lvl>
                  <c:pt idx="0">
                    <c:v>Nins</c:v>
                  </c:pt>
                  <c:pt idx="1">
                    <c:v>Nines</c:v>
                  </c:pt>
                  <c:pt idx="2">
                    <c:v>Total</c:v>
                  </c:pt>
                  <c:pt idx="3">
                    <c:v>Nins</c:v>
                  </c:pt>
                  <c:pt idx="4">
                    <c:v>Nines</c:v>
                  </c:pt>
                  <c:pt idx="5">
                    <c:v>Total</c:v>
                  </c:pt>
                  <c:pt idx="6">
                    <c:v>Nins</c:v>
                  </c:pt>
                  <c:pt idx="7">
                    <c:v>Nines</c:v>
                  </c:pt>
                  <c:pt idx="8">
                    <c:v>Total</c:v>
                  </c:pt>
                  <c:pt idx="9">
                    <c:v>Nins</c:v>
                  </c:pt>
                  <c:pt idx="10">
                    <c:v>Nines</c:v>
                  </c:pt>
                  <c:pt idx="11">
                    <c:v>Total</c:v>
                  </c:pt>
                  <c:pt idx="12">
                    <c:v>Nins</c:v>
                  </c:pt>
                  <c:pt idx="13">
                    <c:v>Nines</c:v>
                  </c:pt>
                  <c:pt idx="14">
                    <c:v>Total</c:v>
                  </c:pt>
                  <c:pt idx="15">
                    <c:v>Nins</c:v>
                  </c:pt>
                  <c:pt idx="16">
                    <c:v>Nines</c:v>
                  </c:pt>
                  <c:pt idx="17">
                    <c:v>Total</c:v>
                  </c:pt>
                  <c:pt idx="18">
                    <c:v>Nins</c:v>
                  </c:pt>
                  <c:pt idx="19">
                    <c:v>Nines</c:v>
                  </c:pt>
                  <c:pt idx="20">
                    <c:v>Total</c:v>
                  </c:pt>
                </c:lvl>
                <c:lvl>
                  <c:pt idx="0">
                    <c:v>2013</c:v>
                  </c:pt>
                  <c:pt idx="3">
                    <c:v>2014</c:v>
                  </c:pt>
                  <c:pt idx="6">
                    <c:v>2015</c:v>
                  </c:pt>
                  <c:pt idx="9">
                    <c:v>2016</c:v>
                  </c:pt>
                  <c:pt idx="12">
                    <c:v>2017</c:v>
                  </c:pt>
                  <c:pt idx="15">
                    <c:v>2018</c:v>
                  </c:pt>
                  <c:pt idx="18">
                    <c:v>2019</c:v>
                  </c:pt>
                </c:lvl>
              </c:multiLvlStrCache>
            </c:multiLvlStrRef>
          </c:cat>
          <c:val>
            <c:numRef>
              <c:f>'G14'!$D$3:$D$23</c:f>
              <c:numCache>
                <c:formatCode>General</c:formatCode>
                <c:ptCount val="21"/>
                <c:pt idx="0" formatCode="#,##0.00">
                  <c:v>2.87</c:v>
                </c:pt>
                <c:pt idx="1">
                  <c:v>2.5299999999999998</c:v>
                </c:pt>
                <c:pt idx="2" formatCode="#,##0.00">
                  <c:v>2.71</c:v>
                </c:pt>
                <c:pt idx="3">
                  <c:v>3.01</c:v>
                </c:pt>
                <c:pt idx="4">
                  <c:v>2.62</c:v>
                </c:pt>
                <c:pt idx="5">
                  <c:v>2.82</c:v>
                </c:pt>
                <c:pt idx="6">
                  <c:v>2.88</c:v>
                </c:pt>
                <c:pt idx="7">
                  <c:v>2.4500000000000002</c:v>
                </c:pt>
                <c:pt idx="8">
                  <c:v>2.67</c:v>
                </c:pt>
                <c:pt idx="9">
                  <c:v>2.88</c:v>
                </c:pt>
                <c:pt idx="10">
                  <c:v>2.4500000000000002</c:v>
                </c:pt>
                <c:pt idx="11">
                  <c:v>2.68</c:v>
                </c:pt>
                <c:pt idx="12">
                  <c:v>2.98</c:v>
                </c:pt>
                <c:pt idx="13">
                  <c:v>2.44</c:v>
                </c:pt>
                <c:pt idx="14">
                  <c:v>2.72</c:v>
                </c:pt>
                <c:pt idx="15">
                  <c:v>2.85</c:v>
                </c:pt>
                <c:pt idx="16">
                  <c:v>2.52</c:v>
                </c:pt>
                <c:pt idx="17">
                  <c:v>2.69</c:v>
                </c:pt>
                <c:pt idx="18">
                  <c:v>2.89</c:v>
                </c:pt>
                <c:pt idx="19">
                  <c:v>2.38</c:v>
                </c:pt>
                <c:pt idx="20">
                  <c:v>2.65</c:v>
                </c:pt>
              </c:numCache>
            </c:numRef>
          </c:val>
          <c:extLst>
            <c:ext xmlns:c16="http://schemas.microsoft.com/office/drawing/2014/chart" uri="{C3380CC4-5D6E-409C-BE32-E72D297353CC}">
              <c16:uniqueId val="{00000001-5C37-4848-9AAA-6FADAC7569A0}"/>
            </c:ext>
          </c:extLst>
        </c:ser>
        <c:dLbls>
          <c:showLegendKey val="0"/>
          <c:showVal val="0"/>
          <c:showCatName val="0"/>
          <c:showSerName val="0"/>
          <c:showPercent val="0"/>
          <c:showBubbleSize val="0"/>
        </c:dLbls>
        <c:gapWidth val="219"/>
        <c:axId val="73862961"/>
        <c:axId val="93082307"/>
      </c:barChart>
      <c:catAx>
        <c:axId val="73862961"/>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595959"/>
                </a:solidFill>
                <a:latin typeface="Frutiger LT Std 57 Condensed"/>
              </a:defRPr>
            </a:pPr>
            <a:endParaRPr lang="ca-ES"/>
          </a:p>
        </c:txPr>
        <c:crossAx val="93082307"/>
        <c:crosses val="autoZero"/>
        <c:auto val="1"/>
        <c:lblAlgn val="ctr"/>
        <c:lblOffset val="100"/>
        <c:noMultiLvlLbl val="0"/>
      </c:catAx>
      <c:valAx>
        <c:axId val="93082307"/>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900" b="0" strike="noStrike" spc="-1">
                <a:solidFill>
                  <a:srgbClr val="595959"/>
                </a:solidFill>
                <a:latin typeface="Frutiger LT Std 57 Condensed"/>
              </a:defRPr>
            </a:pPr>
            <a:endParaRPr lang="ca-ES"/>
          </a:p>
        </c:txPr>
        <c:crossAx val="73862961"/>
        <c:crosses val="autoZero"/>
        <c:crossBetween val="between"/>
      </c:valAx>
      <c:spPr>
        <a:noFill/>
        <a:ln w="0">
          <a:noFill/>
        </a:ln>
      </c:spPr>
    </c:plotArea>
    <c:legend>
      <c:legendPos val="b"/>
      <c:overlay val="0"/>
      <c:spPr>
        <a:noFill/>
        <a:ln w="0">
          <a:noFill/>
        </a:ln>
      </c:spPr>
      <c:txPr>
        <a:bodyPr/>
        <a:lstStyle/>
        <a:p>
          <a:pPr>
            <a:defRPr sz="900" b="0" strike="noStrike" spc="-1">
              <a:solidFill>
                <a:srgbClr val="595959"/>
              </a:solidFill>
              <a:latin typeface="Frutiger LT Std 57 Condensed"/>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pPr>
              <a:defRPr/>
            </a:pPr>
            <a:r>
              <a:rPr lang="es-ES"/>
              <a:t>Gràfic III-4.14. Taxa de mortalitat infantil per 1.000 naixements vius (2013-2019)</a:t>
            </a:r>
          </a:p>
          <a:p>
            <a:pPr>
              <a:defRPr/>
            </a:pPr>
            <a:endParaRPr lang="es-ES"/>
          </a:p>
        </c:rich>
      </c:tx>
      <c:overlay val="0"/>
    </c:title>
    <c:autoTitleDeleted val="0"/>
    <c:plotArea>
      <c:layout>
        <c:manualLayout>
          <c:layoutTarget val="inner"/>
          <c:xMode val="edge"/>
          <c:yMode val="edge"/>
          <c:x val="0.103198551599276"/>
          <c:y val="0.17637977614820499"/>
          <c:w val="0.89672601086300496"/>
          <c:h val="0.62151035636176499"/>
        </c:manualLayout>
      </c:layout>
      <c:barChart>
        <c:barDir val="col"/>
        <c:grouping val="clustered"/>
        <c:varyColors val="0"/>
        <c:ser>
          <c:idx val="0"/>
          <c:order val="0"/>
          <c:tx>
            <c:strRef>
              <c:f>'[1]III-4.14. G8'!$C$2</c:f>
              <c:strCache>
                <c:ptCount val="1"/>
                <c:pt idx="0">
                  <c:v>Illes Balears</c:v>
                </c:pt>
              </c:strCache>
            </c:strRef>
          </c:tx>
          <c:spPr>
            <a:solidFill>
              <a:srgbClr val="4472C4"/>
            </a:solidFill>
            <a:ln w="0">
              <a:noFill/>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multiLvlStrRef>
              <c:f>'[1]III-4.14. G8'!$A$3:$B$23</c:f>
              <c:multiLvlStrCache>
                <c:ptCount val="21"/>
                <c:lvl>
                  <c:pt idx="0">
                    <c:v>Nins</c:v>
                  </c:pt>
                  <c:pt idx="1">
                    <c:v>Nines</c:v>
                  </c:pt>
                  <c:pt idx="2">
                    <c:v>Total</c:v>
                  </c:pt>
                  <c:pt idx="3">
                    <c:v>Nins</c:v>
                  </c:pt>
                  <c:pt idx="4">
                    <c:v>Nines</c:v>
                  </c:pt>
                  <c:pt idx="5">
                    <c:v>Total</c:v>
                  </c:pt>
                  <c:pt idx="6">
                    <c:v>Nins</c:v>
                  </c:pt>
                  <c:pt idx="7">
                    <c:v>Nines</c:v>
                  </c:pt>
                  <c:pt idx="8">
                    <c:v>Total</c:v>
                  </c:pt>
                  <c:pt idx="9">
                    <c:v>Nins</c:v>
                  </c:pt>
                  <c:pt idx="10">
                    <c:v>Nines</c:v>
                  </c:pt>
                  <c:pt idx="11">
                    <c:v>Total</c:v>
                  </c:pt>
                  <c:pt idx="12">
                    <c:v>Nins</c:v>
                  </c:pt>
                  <c:pt idx="13">
                    <c:v>Nines</c:v>
                  </c:pt>
                  <c:pt idx="14">
                    <c:v>Total</c:v>
                  </c:pt>
                  <c:pt idx="15">
                    <c:v>Nins</c:v>
                  </c:pt>
                  <c:pt idx="16">
                    <c:v>Nines</c:v>
                  </c:pt>
                  <c:pt idx="17">
                    <c:v>Total</c:v>
                  </c:pt>
                  <c:pt idx="18">
                    <c:v>Nins</c:v>
                  </c:pt>
                  <c:pt idx="19">
                    <c:v>Nines</c:v>
                  </c:pt>
                  <c:pt idx="20">
                    <c:v>Total</c:v>
                  </c:pt>
                </c:lvl>
                <c:lvl>
                  <c:pt idx="0">
                    <c:v>2013</c:v>
                  </c:pt>
                  <c:pt idx="3">
                    <c:v>2014</c:v>
                  </c:pt>
                  <c:pt idx="6">
                    <c:v>2015</c:v>
                  </c:pt>
                  <c:pt idx="9">
                    <c:v>2016</c:v>
                  </c:pt>
                  <c:pt idx="12">
                    <c:v>2017</c:v>
                  </c:pt>
                  <c:pt idx="15">
                    <c:v>2018</c:v>
                  </c:pt>
                  <c:pt idx="18">
                    <c:v>2019</c:v>
                  </c:pt>
                </c:lvl>
              </c:multiLvlStrCache>
            </c:multiLvlStrRef>
          </c:cat>
          <c:val>
            <c:numRef>
              <c:f>'[1]III-4.14. G8'!$C$3:$C$23</c:f>
              <c:numCache>
                <c:formatCode>General</c:formatCode>
                <c:ptCount val="21"/>
                <c:pt idx="0">
                  <c:v>3.15</c:v>
                </c:pt>
                <c:pt idx="1">
                  <c:v>2.34</c:v>
                </c:pt>
                <c:pt idx="2">
                  <c:v>2.75</c:v>
                </c:pt>
                <c:pt idx="3">
                  <c:v>2.87</c:v>
                </c:pt>
                <c:pt idx="4">
                  <c:v>2.16</c:v>
                </c:pt>
                <c:pt idx="5">
                  <c:v>2.5299999999999998</c:v>
                </c:pt>
                <c:pt idx="6">
                  <c:v>2.95</c:v>
                </c:pt>
                <c:pt idx="7">
                  <c:v>2.5099999999999998</c:v>
                </c:pt>
                <c:pt idx="8">
                  <c:v>2.74</c:v>
                </c:pt>
                <c:pt idx="9">
                  <c:v>3.31</c:v>
                </c:pt>
                <c:pt idx="10">
                  <c:v>3.28</c:v>
                </c:pt>
                <c:pt idx="11">
                  <c:v>3.3</c:v>
                </c:pt>
                <c:pt idx="12">
                  <c:v>3.21</c:v>
                </c:pt>
                <c:pt idx="13">
                  <c:v>2.8</c:v>
                </c:pt>
                <c:pt idx="14">
                  <c:v>3.01</c:v>
                </c:pt>
                <c:pt idx="15">
                  <c:v>1.88</c:v>
                </c:pt>
                <c:pt idx="16">
                  <c:v>2.2200000000000002</c:v>
                </c:pt>
                <c:pt idx="17">
                  <c:v>2.04</c:v>
                </c:pt>
                <c:pt idx="18">
                  <c:v>2.81</c:v>
                </c:pt>
                <c:pt idx="19">
                  <c:v>3.62</c:v>
                </c:pt>
                <c:pt idx="20">
                  <c:v>3.2</c:v>
                </c:pt>
              </c:numCache>
            </c:numRef>
          </c:val>
          <c:extLst>
            <c:ext xmlns:c16="http://schemas.microsoft.com/office/drawing/2014/chart" uri="{C3380CC4-5D6E-409C-BE32-E72D297353CC}">
              <c16:uniqueId val="{00000000-AC8E-41A5-B3AD-0F91C737C025}"/>
            </c:ext>
          </c:extLst>
        </c:ser>
        <c:ser>
          <c:idx val="1"/>
          <c:order val="1"/>
          <c:tx>
            <c:strRef>
              <c:f>'[1]III-4.14. G8'!$D$2</c:f>
              <c:strCache>
                <c:ptCount val="1"/>
                <c:pt idx="0">
                  <c:v>Espanya</c:v>
                </c:pt>
              </c:strCache>
            </c:strRef>
          </c:tx>
          <c:spPr>
            <a:solidFill>
              <a:srgbClr val="ED7D31"/>
            </a:solidFill>
            <a:ln w="0">
              <a:noFill/>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multiLvlStrRef>
              <c:f>'[1]III-4.14. G8'!$A$3:$B$23</c:f>
              <c:multiLvlStrCache>
                <c:ptCount val="21"/>
                <c:lvl>
                  <c:pt idx="0">
                    <c:v>Nins</c:v>
                  </c:pt>
                  <c:pt idx="1">
                    <c:v>Nines</c:v>
                  </c:pt>
                  <c:pt idx="2">
                    <c:v>Total</c:v>
                  </c:pt>
                  <c:pt idx="3">
                    <c:v>Nins</c:v>
                  </c:pt>
                  <c:pt idx="4">
                    <c:v>Nines</c:v>
                  </c:pt>
                  <c:pt idx="5">
                    <c:v>Total</c:v>
                  </c:pt>
                  <c:pt idx="6">
                    <c:v>Nins</c:v>
                  </c:pt>
                  <c:pt idx="7">
                    <c:v>Nines</c:v>
                  </c:pt>
                  <c:pt idx="8">
                    <c:v>Total</c:v>
                  </c:pt>
                  <c:pt idx="9">
                    <c:v>Nins</c:v>
                  </c:pt>
                  <c:pt idx="10">
                    <c:v>Nines</c:v>
                  </c:pt>
                  <c:pt idx="11">
                    <c:v>Total</c:v>
                  </c:pt>
                  <c:pt idx="12">
                    <c:v>Nins</c:v>
                  </c:pt>
                  <c:pt idx="13">
                    <c:v>Nines</c:v>
                  </c:pt>
                  <c:pt idx="14">
                    <c:v>Total</c:v>
                  </c:pt>
                  <c:pt idx="15">
                    <c:v>Nins</c:v>
                  </c:pt>
                  <c:pt idx="16">
                    <c:v>Nines</c:v>
                  </c:pt>
                  <c:pt idx="17">
                    <c:v>Total</c:v>
                  </c:pt>
                  <c:pt idx="18">
                    <c:v>Nins</c:v>
                  </c:pt>
                  <c:pt idx="19">
                    <c:v>Nines</c:v>
                  </c:pt>
                  <c:pt idx="20">
                    <c:v>Total</c:v>
                  </c:pt>
                </c:lvl>
                <c:lvl>
                  <c:pt idx="0">
                    <c:v>2013</c:v>
                  </c:pt>
                  <c:pt idx="3">
                    <c:v>2014</c:v>
                  </c:pt>
                  <c:pt idx="6">
                    <c:v>2015</c:v>
                  </c:pt>
                  <c:pt idx="9">
                    <c:v>2016</c:v>
                  </c:pt>
                  <c:pt idx="12">
                    <c:v>2017</c:v>
                  </c:pt>
                  <c:pt idx="15">
                    <c:v>2018</c:v>
                  </c:pt>
                  <c:pt idx="18">
                    <c:v>2019</c:v>
                  </c:pt>
                </c:lvl>
              </c:multiLvlStrCache>
            </c:multiLvlStrRef>
          </c:cat>
          <c:val>
            <c:numRef>
              <c:f>'[1]III-4.14. G8'!$D$3:$D$23</c:f>
              <c:numCache>
                <c:formatCode>General</c:formatCode>
                <c:ptCount val="21"/>
                <c:pt idx="0">
                  <c:v>2.87</c:v>
                </c:pt>
                <c:pt idx="1">
                  <c:v>2.5299999999999998</c:v>
                </c:pt>
                <c:pt idx="2">
                  <c:v>2.71</c:v>
                </c:pt>
                <c:pt idx="3">
                  <c:v>3.01</c:v>
                </c:pt>
                <c:pt idx="4">
                  <c:v>2.62</c:v>
                </c:pt>
                <c:pt idx="5">
                  <c:v>2.82</c:v>
                </c:pt>
                <c:pt idx="6">
                  <c:v>2.88</c:v>
                </c:pt>
                <c:pt idx="7">
                  <c:v>2.4500000000000002</c:v>
                </c:pt>
                <c:pt idx="8">
                  <c:v>2.67</c:v>
                </c:pt>
                <c:pt idx="9">
                  <c:v>2.88</c:v>
                </c:pt>
                <c:pt idx="10">
                  <c:v>2.4500000000000002</c:v>
                </c:pt>
                <c:pt idx="11">
                  <c:v>2.68</c:v>
                </c:pt>
                <c:pt idx="12">
                  <c:v>2.98</c:v>
                </c:pt>
                <c:pt idx="13">
                  <c:v>2.44</c:v>
                </c:pt>
                <c:pt idx="14">
                  <c:v>2.72</c:v>
                </c:pt>
                <c:pt idx="15">
                  <c:v>2.85</c:v>
                </c:pt>
                <c:pt idx="16">
                  <c:v>2.52</c:v>
                </c:pt>
                <c:pt idx="17">
                  <c:v>2.69</c:v>
                </c:pt>
                <c:pt idx="18">
                  <c:v>2.89</c:v>
                </c:pt>
                <c:pt idx="19">
                  <c:v>2.38</c:v>
                </c:pt>
                <c:pt idx="20">
                  <c:v>2.65</c:v>
                </c:pt>
              </c:numCache>
            </c:numRef>
          </c:val>
          <c:extLst>
            <c:ext xmlns:c16="http://schemas.microsoft.com/office/drawing/2014/chart" uri="{C3380CC4-5D6E-409C-BE32-E72D297353CC}">
              <c16:uniqueId val="{00000001-AC8E-41A5-B3AD-0F91C737C025}"/>
            </c:ext>
          </c:extLst>
        </c:ser>
        <c:dLbls>
          <c:showLegendKey val="0"/>
          <c:showVal val="0"/>
          <c:showCatName val="0"/>
          <c:showSerName val="0"/>
          <c:showPercent val="0"/>
          <c:showBubbleSize val="0"/>
        </c:dLbls>
        <c:gapWidth val="219"/>
        <c:axId val="91275444"/>
        <c:axId val="99209971"/>
      </c:barChart>
      <c:catAx>
        <c:axId val="91275444"/>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000000"/>
                </a:solidFill>
                <a:latin typeface="Calibri"/>
              </a:defRPr>
            </a:pPr>
            <a:endParaRPr lang="ca-ES"/>
          </a:p>
        </c:txPr>
        <c:crossAx val="99209971"/>
        <c:crosses val="autoZero"/>
        <c:auto val="1"/>
        <c:lblAlgn val="ctr"/>
        <c:lblOffset val="100"/>
        <c:noMultiLvlLbl val="0"/>
      </c:catAx>
      <c:valAx>
        <c:axId val="99209971"/>
        <c:scaling>
          <c:orientation val="minMax"/>
        </c:scaling>
        <c:delete val="0"/>
        <c:axPos val="l"/>
        <c:majorGridlines>
          <c:spPr>
            <a:ln w="9360">
              <a:solidFill>
                <a:srgbClr val="D9D9D9"/>
              </a:solidFill>
              <a:round/>
            </a:ln>
          </c:spPr>
        </c:majorGridlines>
        <c:numFmt formatCode="General" sourceLinked="0"/>
        <c:majorTickMark val="none"/>
        <c:minorTickMark val="none"/>
        <c:tickLblPos val="nextTo"/>
        <c:spPr>
          <a:ln w="6480">
            <a:noFill/>
          </a:ln>
        </c:spPr>
        <c:txPr>
          <a:bodyPr/>
          <a:lstStyle/>
          <a:p>
            <a:pPr>
              <a:defRPr sz="900" b="0" strike="noStrike" spc="-1">
                <a:solidFill>
                  <a:srgbClr val="000000"/>
                </a:solidFill>
                <a:latin typeface="Calibri"/>
              </a:defRPr>
            </a:pPr>
            <a:endParaRPr lang="ca-ES"/>
          </a:p>
        </c:txPr>
        <c:crossAx val="91275444"/>
        <c:crosses val="autoZero"/>
        <c:crossBetween val="between"/>
      </c:valAx>
      <c:spPr>
        <a:noFill/>
        <a:ln w="0">
          <a:noFill/>
        </a:ln>
      </c:spPr>
    </c:plotArea>
    <c:legend>
      <c:legendPos val="b"/>
      <c:layout>
        <c:manualLayout>
          <c:xMode val="edge"/>
          <c:yMode val="edge"/>
          <c:x val="0.79606585079043202"/>
          <c:y val="3.2047564385834802E-2"/>
          <c:w val="0.18033222088218301"/>
          <c:h val="0.139212694515468"/>
        </c:manualLayout>
      </c:layout>
      <c:overlay val="0"/>
      <c:spPr>
        <a:noFill/>
        <a:ln w="0">
          <a:noFill/>
        </a:ln>
      </c:spPr>
      <c:txPr>
        <a:bodyPr/>
        <a:lstStyle/>
        <a:p>
          <a:pPr>
            <a:defRPr sz="9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333333"/>
                </a:solidFill>
                <a:latin typeface="Calibri"/>
                <a:ea typeface="Calibri"/>
              </a:defRPr>
            </a:pPr>
            <a:r>
              <a:rPr lang="es-ES" sz="1400" b="0" strike="noStrike" spc="-1">
                <a:solidFill>
                  <a:srgbClr val="333333"/>
                </a:solidFill>
                <a:latin typeface="Calibri"/>
                <a:ea typeface="Calibri"/>
              </a:rPr>
              <a:t>Gràfic III-4.15.
Interrupcions voluntàries de l'embaràs taxes per 1.000 dones
</a:t>
            </a:r>
          </a:p>
        </c:rich>
      </c:tx>
      <c:layout>
        <c:manualLayout>
          <c:xMode val="edge"/>
          <c:yMode val="edge"/>
          <c:x val="0.22234683863731899"/>
          <c:y val="1.33704735376045E-3"/>
        </c:manualLayout>
      </c:layout>
      <c:overlay val="0"/>
      <c:spPr>
        <a:noFill/>
        <a:ln w="25560">
          <a:noFill/>
        </a:ln>
      </c:spPr>
    </c:title>
    <c:autoTitleDeleted val="0"/>
    <c:plotArea>
      <c:layout/>
      <c:barChart>
        <c:barDir val="col"/>
        <c:grouping val="clustered"/>
        <c:varyColors val="0"/>
        <c:ser>
          <c:idx val="0"/>
          <c:order val="0"/>
          <c:tx>
            <c:strRef>
              <c:f>'G15'!$A$3</c:f>
              <c:strCache>
                <c:ptCount val="1"/>
                <c:pt idx="0">
                  <c:v>15-19 anys</c:v>
                </c:pt>
              </c:strCache>
            </c:strRef>
          </c:tx>
          <c:spPr>
            <a:solidFill>
              <a:srgbClr val="4F81BD"/>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'G15'!$B$2:$J$2</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'G15'!$B$3:$J$3</c:f>
              <c:numCache>
                <c:formatCode>0.0</c:formatCode>
                <c:ptCount val="9"/>
                <c:pt idx="0">
                  <c:v>14.195095536474</c:v>
                </c:pt>
                <c:pt idx="1">
                  <c:v>13.339087449488</c:v>
                </c:pt>
                <c:pt idx="2">
                  <c:v>12.296881862099299</c:v>
                </c:pt>
                <c:pt idx="3">
                  <c:v>9.7325558013271696</c:v>
                </c:pt>
                <c:pt idx="4">
                  <c:v>10.8470250438666</c:v>
                </c:pt>
                <c:pt idx="5">
                  <c:v>11.139876049266499</c:v>
                </c:pt>
                <c:pt idx="6">
                  <c:v>10.5645933014354</c:v>
                </c:pt>
                <c:pt idx="7">
                  <c:v>10.073774482267901</c:v>
                </c:pt>
                <c:pt idx="8">
                  <c:v>11.4</c:v>
                </c:pt>
              </c:numCache>
            </c:numRef>
          </c:val>
          <c:extLst>
            <c:ext xmlns:c16="http://schemas.microsoft.com/office/drawing/2014/chart" uri="{C3380CC4-5D6E-409C-BE32-E72D297353CC}">
              <c16:uniqueId val="{00000000-A19A-4DF4-A301-F30818BCBA82}"/>
            </c:ext>
          </c:extLst>
        </c:ser>
        <c:ser>
          <c:idx val="1"/>
          <c:order val="1"/>
          <c:tx>
            <c:strRef>
              <c:f>'G15'!$A$4</c:f>
              <c:strCache>
                <c:ptCount val="1"/>
                <c:pt idx="0">
                  <c:v>20-24 anys</c:v>
                </c:pt>
              </c:strCache>
            </c:strRef>
          </c:tx>
          <c:spPr>
            <a:solidFill>
              <a:srgbClr val="C0504D"/>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'G15'!$B$2:$J$2</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'G15'!$B$4:$J$4</c:f>
              <c:numCache>
                <c:formatCode>0.0</c:formatCode>
                <c:ptCount val="9"/>
                <c:pt idx="0">
                  <c:v>22.615350835921099</c:v>
                </c:pt>
                <c:pt idx="1">
                  <c:v>20.5992509363296</c:v>
                </c:pt>
                <c:pt idx="2">
                  <c:v>21.551440057997802</c:v>
                </c:pt>
                <c:pt idx="3">
                  <c:v>18.782667341089201</c:v>
                </c:pt>
                <c:pt idx="4">
                  <c:v>20.7668279957437</c:v>
                </c:pt>
                <c:pt idx="5">
                  <c:v>20.6867730027164</c:v>
                </c:pt>
                <c:pt idx="6">
                  <c:v>21.8057684269193</c:v>
                </c:pt>
                <c:pt idx="7">
                  <c:v>22.592028784943299</c:v>
                </c:pt>
                <c:pt idx="8">
                  <c:v>20.8</c:v>
                </c:pt>
              </c:numCache>
            </c:numRef>
          </c:val>
          <c:extLst>
            <c:ext xmlns:c16="http://schemas.microsoft.com/office/drawing/2014/chart" uri="{C3380CC4-5D6E-409C-BE32-E72D297353CC}">
              <c16:uniqueId val="{00000001-A19A-4DF4-A301-F30818BCBA82}"/>
            </c:ext>
          </c:extLst>
        </c:ser>
        <c:ser>
          <c:idx val="2"/>
          <c:order val="2"/>
          <c:tx>
            <c:strRef>
              <c:f>'G15'!$A$5</c:f>
              <c:strCache>
                <c:ptCount val="1"/>
                <c:pt idx="0">
                  <c:v>25-29 anys</c:v>
                </c:pt>
              </c:strCache>
            </c:strRef>
          </c:tx>
          <c:spPr>
            <a:solidFill>
              <a:srgbClr val="9BBB59"/>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'G15'!$B$2:$J$2</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'G15'!$B$5:$J$5</c:f>
              <c:numCache>
                <c:formatCode>0.0</c:formatCode>
                <c:ptCount val="9"/>
                <c:pt idx="0">
                  <c:v>20.104487358895401</c:v>
                </c:pt>
                <c:pt idx="1">
                  <c:v>18.1664042630495</c:v>
                </c:pt>
                <c:pt idx="2">
                  <c:v>16.4348287091969</c:v>
                </c:pt>
                <c:pt idx="3">
                  <c:v>17.2319117224067</c:v>
                </c:pt>
                <c:pt idx="4">
                  <c:v>18.251319048131801</c:v>
                </c:pt>
                <c:pt idx="5">
                  <c:v>18.904267906771999</c:v>
                </c:pt>
                <c:pt idx="6">
                  <c:v>20.364800353210601</c:v>
                </c:pt>
                <c:pt idx="7">
                  <c:v>22.311040543130101</c:v>
                </c:pt>
                <c:pt idx="8">
                  <c:v>21.7</c:v>
                </c:pt>
              </c:numCache>
            </c:numRef>
          </c:val>
          <c:extLst>
            <c:ext xmlns:c16="http://schemas.microsoft.com/office/drawing/2014/chart" uri="{C3380CC4-5D6E-409C-BE32-E72D297353CC}">
              <c16:uniqueId val="{00000002-A19A-4DF4-A301-F30818BCBA82}"/>
            </c:ext>
          </c:extLst>
        </c:ser>
        <c:ser>
          <c:idx val="3"/>
          <c:order val="3"/>
          <c:tx>
            <c:strRef>
              <c:f>'G15'!$A$6</c:f>
              <c:strCache>
                <c:ptCount val="1"/>
                <c:pt idx="0">
                  <c:v>30-34 anys</c:v>
                </c:pt>
              </c:strCache>
            </c:strRef>
          </c:tx>
          <c:spPr>
            <a:solidFill>
              <a:srgbClr val="8064A2"/>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'G15'!$B$2:$J$2</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'G15'!$B$6:$J$6</c:f>
              <c:numCache>
                <c:formatCode>0.0</c:formatCode>
                <c:ptCount val="9"/>
                <c:pt idx="0">
                  <c:v>15.3568556690921</c:v>
                </c:pt>
                <c:pt idx="1">
                  <c:v>13.5280308757411</c:v>
                </c:pt>
                <c:pt idx="2">
                  <c:v>15.9013867488444</c:v>
                </c:pt>
                <c:pt idx="3">
                  <c:v>15.2398508166502</c:v>
                </c:pt>
                <c:pt idx="4">
                  <c:v>14.4034285461815</c:v>
                </c:pt>
                <c:pt idx="5">
                  <c:v>15.294010226442699</c:v>
                </c:pt>
                <c:pt idx="6">
                  <c:v>16.7899962532784</c:v>
                </c:pt>
                <c:pt idx="7">
                  <c:v>17.0875261059427</c:v>
                </c:pt>
                <c:pt idx="8">
                  <c:v>17.2</c:v>
                </c:pt>
              </c:numCache>
            </c:numRef>
          </c:val>
          <c:extLst>
            <c:ext xmlns:c16="http://schemas.microsoft.com/office/drawing/2014/chart" uri="{C3380CC4-5D6E-409C-BE32-E72D297353CC}">
              <c16:uniqueId val="{00000003-A19A-4DF4-A301-F30818BCBA82}"/>
            </c:ext>
          </c:extLst>
        </c:ser>
        <c:ser>
          <c:idx val="4"/>
          <c:order val="4"/>
          <c:tx>
            <c:strRef>
              <c:f>'G15'!$A$7</c:f>
              <c:strCache>
                <c:ptCount val="1"/>
                <c:pt idx="0">
                  <c:v>35-39 anys</c:v>
                </c:pt>
              </c:strCache>
            </c:strRef>
          </c:tx>
          <c:spPr>
            <a:solidFill>
              <a:srgbClr val="4BACC6"/>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'G15'!$B$2:$J$2</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'G15'!$B$7:$J$7</c:f>
              <c:numCache>
                <c:formatCode>0.0</c:formatCode>
                <c:ptCount val="9"/>
                <c:pt idx="0">
                  <c:v>12.0764239365537</c:v>
                </c:pt>
                <c:pt idx="1">
                  <c:v>9.2031246894193899</c:v>
                </c:pt>
                <c:pt idx="2">
                  <c:v>10.581272542494499</c:v>
                </c:pt>
                <c:pt idx="3">
                  <c:v>10.304533994957801</c:v>
                </c:pt>
                <c:pt idx="4">
                  <c:v>12.008623642481499</c:v>
                </c:pt>
                <c:pt idx="5">
                  <c:v>11.602434077079099</c:v>
                </c:pt>
                <c:pt idx="6">
                  <c:v>12.468776872364</c:v>
                </c:pt>
                <c:pt idx="7">
                  <c:v>12.771154164596799</c:v>
                </c:pt>
                <c:pt idx="8">
                  <c:v>12.7</c:v>
                </c:pt>
              </c:numCache>
            </c:numRef>
          </c:val>
          <c:extLst>
            <c:ext xmlns:c16="http://schemas.microsoft.com/office/drawing/2014/chart" uri="{C3380CC4-5D6E-409C-BE32-E72D297353CC}">
              <c16:uniqueId val="{00000004-A19A-4DF4-A301-F30818BCBA82}"/>
            </c:ext>
          </c:extLst>
        </c:ser>
        <c:ser>
          <c:idx val="5"/>
          <c:order val="5"/>
          <c:tx>
            <c:strRef>
              <c:f>'G15'!$A$8</c:f>
              <c:strCache>
                <c:ptCount val="1"/>
                <c:pt idx="0">
                  <c:v>40-44 anys</c:v>
                </c:pt>
              </c:strCache>
            </c:strRef>
          </c:tx>
          <c:spPr>
            <a:solidFill>
              <a:srgbClr val="F79646"/>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'G15'!$B$2:$J$2</c:f>
              <c:numCache>
                <c:formatCode>General</c:formatCode>
                <c:ptCount val="9"/>
                <c:pt idx="0">
                  <c:v>2011</c:v>
                </c:pt>
                <c:pt idx="1">
                  <c:v>2012</c:v>
                </c:pt>
                <c:pt idx="2">
                  <c:v>2013</c:v>
                </c:pt>
                <c:pt idx="3">
                  <c:v>2014</c:v>
                </c:pt>
                <c:pt idx="4">
                  <c:v>2015</c:v>
                </c:pt>
                <c:pt idx="5">
                  <c:v>2016</c:v>
                </c:pt>
                <c:pt idx="6">
                  <c:v>2017</c:v>
                </c:pt>
                <c:pt idx="7">
                  <c:v>2018</c:v>
                </c:pt>
                <c:pt idx="8">
                  <c:v>2019</c:v>
                </c:pt>
              </c:numCache>
            </c:numRef>
          </c:cat>
          <c:val>
            <c:numRef>
              <c:f>'G15'!$B$8:$J$8</c:f>
              <c:numCache>
                <c:formatCode>0.0</c:formatCode>
                <c:ptCount val="9"/>
                <c:pt idx="0">
                  <c:v>4.6980609418282597</c:v>
                </c:pt>
                <c:pt idx="1">
                  <c:v>3.6675347222222201</c:v>
                </c:pt>
                <c:pt idx="2">
                  <c:v>3.5718128025820302</c:v>
                </c:pt>
                <c:pt idx="3">
                  <c:v>4.3090575536499003</c:v>
                </c:pt>
                <c:pt idx="4">
                  <c:v>3.9252728799328298</c:v>
                </c:pt>
                <c:pt idx="5">
                  <c:v>4.5875368456013597</c:v>
                </c:pt>
                <c:pt idx="6">
                  <c:v>4.6344714446836903</c:v>
                </c:pt>
                <c:pt idx="7">
                  <c:v>4.3510816991479997</c:v>
                </c:pt>
                <c:pt idx="8">
                  <c:v>4.8</c:v>
                </c:pt>
              </c:numCache>
            </c:numRef>
          </c:val>
          <c:extLst>
            <c:ext xmlns:c16="http://schemas.microsoft.com/office/drawing/2014/chart" uri="{C3380CC4-5D6E-409C-BE32-E72D297353CC}">
              <c16:uniqueId val="{00000005-A19A-4DF4-A301-F30818BCBA82}"/>
            </c:ext>
          </c:extLst>
        </c:ser>
        <c:dLbls>
          <c:showLegendKey val="0"/>
          <c:showVal val="0"/>
          <c:showCatName val="0"/>
          <c:showSerName val="0"/>
          <c:showPercent val="0"/>
          <c:showBubbleSize val="0"/>
        </c:dLbls>
        <c:gapWidth val="150"/>
        <c:axId val="1243562"/>
        <c:axId val="46172943"/>
      </c:barChart>
      <c:catAx>
        <c:axId val="1243562"/>
        <c:scaling>
          <c:orientation val="minMax"/>
        </c:scaling>
        <c:delete val="0"/>
        <c:axPos val="b"/>
        <c:numFmt formatCode="General" sourceLinked="0"/>
        <c:majorTickMark val="none"/>
        <c:minorTickMark val="none"/>
        <c:tickLblPos val="nextTo"/>
        <c:spPr>
          <a:ln w="9360">
            <a:noFill/>
          </a:ln>
        </c:spPr>
        <c:txPr>
          <a:bodyPr/>
          <a:lstStyle/>
          <a:p>
            <a:pPr>
              <a:defRPr sz="900" b="0" strike="noStrike" spc="-1">
                <a:solidFill>
                  <a:srgbClr val="333333"/>
                </a:solidFill>
                <a:latin typeface="Calibri"/>
                <a:ea typeface="Calibri"/>
              </a:defRPr>
            </a:pPr>
            <a:endParaRPr lang="ca-ES"/>
          </a:p>
        </c:txPr>
        <c:crossAx val="46172943"/>
        <c:crosses val="autoZero"/>
        <c:auto val="1"/>
        <c:lblAlgn val="ctr"/>
        <c:lblOffset val="100"/>
        <c:noMultiLvlLbl val="0"/>
      </c:catAx>
      <c:valAx>
        <c:axId val="46172943"/>
        <c:scaling>
          <c:orientation val="minMax"/>
        </c:scaling>
        <c:delete val="0"/>
        <c:axPos val="l"/>
        <c:majorGridlines>
          <c:spPr>
            <a:ln w="9360">
              <a:solidFill>
                <a:srgbClr val="D9D9D9"/>
              </a:solidFill>
              <a:round/>
            </a:ln>
          </c:spPr>
        </c:majorGridlines>
        <c:numFmt formatCode="0.0" sourceLinked="0"/>
        <c:majorTickMark val="none"/>
        <c:minorTickMark val="none"/>
        <c:tickLblPos val="nextTo"/>
        <c:spPr>
          <a:ln w="9360">
            <a:noFill/>
          </a:ln>
        </c:spPr>
        <c:txPr>
          <a:bodyPr/>
          <a:lstStyle/>
          <a:p>
            <a:pPr>
              <a:defRPr sz="900" b="0" strike="noStrike" spc="-1">
                <a:solidFill>
                  <a:srgbClr val="333333"/>
                </a:solidFill>
                <a:latin typeface="Calibri"/>
                <a:ea typeface="Calibri"/>
              </a:defRPr>
            </a:pPr>
            <a:endParaRPr lang="ca-ES"/>
          </a:p>
        </c:txPr>
        <c:crossAx val="1243562"/>
        <c:crosses val="autoZero"/>
        <c:crossBetween val="between"/>
      </c:valAx>
      <c:spPr>
        <a:noFill/>
        <a:ln w="25560">
          <a:noFill/>
        </a:ln>
      </c:spPr>
    </c:plotArea>
    <c:legend>
      <c:legendPos val="r"/>
      <c:layout>
        <c:manualLayout>
          <c:xMode val="edge"/>
          <c:yMode val="edge"/>
          <c:x val="0.18533981904956501"/>
          <c:y val="0.202313193651776"/>
          <c:w val="0.60813135885129299"/>
          <c:h val="8.0411198600174996E-2"/>
        </c:manualLayout>
      </c:layout>
      <c:overlay val="0"/>
      <c:spPr>
        <a:noFill/>
        <a:ln w="25560">
          <a:noFill/>
        </a:ln>
      </c:spPr>
      <c:txPr>
        <a:bodyPr/>
        <a:lstStyle/>
        <a:p>
          <a:pPr>
            <a:defRPr sz="825" b="0" strike="noStrike" spc="-1">
              <a:solidFill>
                <a:srgbClr val="333333"/>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0" strike="noStrike" spc="-1">
                <a:solidFill>
                  <a:srgbClr val="000000"/>
                </a:solidFill>
                <a:latin typeface="Calibri"/>
              </a:defRPr>
            </a:pPr>
            <a:r>
              <a:rPr lang="es-ES" sz="1200" b="0" strike="noStrike" spc="-1">
                <a:solidFill>
                  <a:srgbClr val="000000"/>
                </a:solidFill>
                <a:latin typeface="Calibri"/>
              </a:rPr>
              <a:t>Gràfic III-4.16.
Prevalença (%) del consum de drogues en els darrers 30 dies en la població major de 15 anys</a:t>
            </a:r>
          </a:p>
        </c:rich>
      </c:tx>
      <c:layout>
        <c:manualLayout>
          <c:xMode val="edge"/>
          <c:yMode val="edge"/>
          <c:x val="0.102217710448227"/>
          <c:y val="2.7753248391573102E-2"/>
        </c:manualLayout>
      </c:layout>
      <c:overlay val="0"/>
      <c:spPr>
        <a:noFill/>
        <a:ln w="0">
          <a:noFill/>
        </a:ln>
      </c:spPr>
    </c:title>
    <c:autoTitleDeleted val="0"/>
    <c:plotArea>
      <c:layout/>
      <c:barChart>
        <c:barDir val="col"/>
        <c:grouping val="stacked"/>
        <c:varyColors val="0"/>
        <c:ser>
          <c:idx val="0"/>
          <c:order val="0"/>
          <c:tx>
            <c:strRef>
              <c:f>'G16'!$A$2</c:f>
              <c:strCache>
                <c:ptCount val="1"/>
                <c:pt idx="0">
                  <c:v>Consum</c:v>
                </c:pt>
              </c:strCache>
            </c:strRef>
          </c:tx>
          <c:spPr>
            <a:solidFill>
              <a:srgbClr val="4472C4"/>
            </a:solidFill>
            <a:ln w="0">
              <a:noFill/>
            </a:ln>
          </c:spPr>
          <c:invertIfNegative val="0"/>
          <c:dLbls>
            <c:spPr>
              <a:noFill/>
              <a:ln>
                <a:noFill/>
              </a:ln>
              <a:effectLst/>
            </c:spPr>
            <c:txPr>
              <a:bodyPr wrap="square"/>
              <a:lstStyle/>
              <a:p>
                <a:pPr>
                  <a:defRPr sz="900" b="0" strike="noStrike" spc="-1">
                    <a:solidFill>
                      <a:srgbClr val="FFFFFF"/>
                    </a:solidFill>
                    <a:latin typeface="Calibri"/>
                  </a:defRPr>
                </a:pPr>
                <a:endParaRPr lang="ca-ES"/>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'G16'!$B$1:$D$1</c:f>
              <c:strCache>
                <c:ptCount val="3"/>
                <c:pt idx="0">
                  <c:v>Alcohol</c:v>
                </c:pt>
                <c:pt idx="1">
                  <c:v>Tabac</c:v>
                </c:pt>
                <c:pt idx="2">
                  <c:v>Cànnabis</c:v>
                </c:pt>
              </c:strCache>
            </c:strRef>
          </c:cat>
          <c:val>
            <c:numRef>
              <c:f>'G16'!$B$2:$D$2</c:f>
              <c:numCache>
                <c:formatCode>0.0</c:formatCode>
                <c:ptCount val="3"/>
                <c:pt idx="0">
                  <c:v>65.400000000000006</c:v>
                </c:pt>
                <c:pt idx="1">
                  <c:v>33.6</c:v>
                </c:pt>
                <c:pt idx="2">
                  <c:v>32.68</c:v>
                </c:pt>
              </c:numCache>
            </c:numRef>
          </c:val>
          <c:extLst>
            <c:ext xmlns:c16="http://schemas.microsoft.com/office/drawing/2014/chart" uri="{C3380CC4-5D6E-409C-BE32-E72D297353CC}">
              <c16:uniqueId val="{00000000-B63F-4B08-80C9-A956A1EB32F6}"/>
            </c:ext>
          </c:extLst>
        </c:ser>
        <c:ser>
          <c:idx val="1"/>
          <c:order val="1"/>
          <c:tx>
            <c:strRef>
              <c:f>'G16'!$A$3</c:f>
              <c:strCache>
                <c:ptCount val="1"/>
                <c:pt idx="0">
                  <c:v>No consum</c:v>
                </c:pt>
              </c:strCache>
            </c:strRef>
          </c:tx>
          <c:spPr>
            <a:solidFill>
              <a:srgbClr val="D0CECE"/>
            </a:solidFill>
            <a:ln w="0">
              <a:noFill/>
            </a:ln>
          </c:spPr>
          <c:invertIfNegative val="0"/>
          <c:dLbls>
            <c:spPr>
              <a:noFill/>
              <a:ln>
                <a:noFill/>
              </a:ln>
              <a:effectLst/>
            </c:spPr>
            <c:txPr>
              <a:bodyPr wrap="square"/>
              <a:lstStyle/>
              <a:p>
                <a:pPr>
                  <a:defRPr sz="900" b="0" strike="noStrike" spc="-1">
                    <a:solidFill>
                      <a:srgbClr val="404040"/>
                    </a:solidFill>
                    <a:latin typeface="Calibri"/>
                  </a:defRPr>
                </a:pPr>
                <a:endParaRPr lang="ca-ES"/>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'G16'!$B$1:$D$1</c:f>
              <c:strCache>
                <c:ptCount val="3"/>
                <c:pt idx="0">
                  <c:v>Alcohol</c:v>
                </c:pt>
                <c:pt idx="1">
                  <c:v>Tabac</c:v>
                </c:pt>
                <c:pt idx="2">
                  <c:v>Cànnabis</c:v>
                </c:pt>
              </c:strCache>
            </c:strRef>
          </c:cat>
          <c:val>
            <c:numRef>
              <c:f>'G16'!$B$3:$D$3</c:f>
              <c:numCache>
                <c:formatCode>0.0</c:formatCode>
                <c:ptCount val="3"/>
                <c:pt idx="0">
                  <c:v>34.599999999999994</c:v>
                </c:pt>
                <c:pt idx="1">
                  <c:v>66.400000000000006</c:v>
                </c:pt>
                <c:pt idx="2">
                  <c:v>67.319999999999993</c:v>
                </c:pt>
              </c:numCache>
            </c:numRef>
          </c:val>
          <c:extLst>
            <c:ext xmlns:c16="http://schemas.microsoft.com/office/drawing/2014/chart" uri="{C3380CC4-5D6E-409C-BE32-E72D297353CC}">
              <c16:uniqueId val="{00000001-B63F-4B08-80C9-A956A1EB32F6}"/>
            </c:ext>
          </c:extLst>
        </c:ser>
        <c:dLbls>
          <c:showLegendKey val="0"/>
          <c:showVal val="0"/>
          <c:showCatName val="0"/>
          <c:showSerName val="0"/>
          <c:showPercent val="0"/>
          <c:showBubbleSize val="0"/>
        </c:dLbls>
        <c:gapWidth val="150"/>
        <c:overlap val="100"/>
        <c:axId val="72383182"/>
        <c:axId val="56198805"/>
      </c:barChart>
      <c:catAx>
        <c:axId val="72383182"/>
        <c:scaling>
          <c:orientation val="minMax"/>
        </c:scaling>
        <c:delete val="0"/>
        <c:axPos val="b"/>
        <c:numFmt formatCode="General" sourceLinked="0"/>
        <c:majorTickMark val="none"/>
        <c:minorTickMark val="none"/>
        <c:tickLblPos val="nextTo"/>
        <c:spPr>
          <a:ln w="9360">
            <a:solidFill>
              <a:srgbClr val="D9D9D9"/>
            </a:solidFill>
            <a:round/>
          </a:ln>
        </c:spPr>
        <c:txPr>
          <a:bodyPr/>
          <a:lstStyle/>
          <a:p>
            <a:pPr>
              <a:defRPr sz="900" b="0" strike="noStrike" spc="-1">
                <a:solidFill>
                  <a:srgbClr val="000000"/>
                </a:solidFill>
                <a:latin typeface="Calibri"/>
              </a:defRPr>
            </a:pPr>
            <a:endParaRPr lang="ca-ES"/>
          </a:p>
        </c:txPr>
        <c:crossAx val="56198805"/>
        <c:crosses val="autoZero"/>
        <c:auto val="1"/>
        <c:lblAlgn val="ctr"/>
        <c:lblOffset val="100"/>
        <c:noMultiLvlLbl val="0"/>
      </c:catAx>
      <c:valAx>
        <c:axId val="56198805"/>
        <c:scaling>
          <c:orientation val="minMax"/>
          <c:max val="100"/>
        </c:scaling>
        <c:delete val="0"/>
        <c:axPos val="l"/>
        <c:majorGridlines>
          <c:spPr>
            <a:ln w="9360">
              <a:solidFill>
                <a:srgbClr val="D9D9D9"/>
              </a:solidFill>
              <a:round/>
            </a:ln>
          </c:spPr>
        </c:majorGridlines>
        <c:numFmt formatCode="0.0" sourceLinked="0"/>
        <c:majorTickMark val="none"/>
        <c:minorTickMark val="none"/>
        <c:tickLblPos val="nextTo"/>
        <c:spPr>
          <a:ln w="6480">
            <a:noFill/>
          </a:ln>
        </c:spPr>
        <c:txPr>
          <a:bodyPr/>
          <a:lstStyle/>
          <a:p>
            <a:pPr>
              <a:defRPr sz="900" b="0" strike="noStrike" spc="-1">
                <a:solidFill>
                  <a:srgbClr val="000000"/>
                </a:solidFill>
                <a:latin typeface="Calibri"/>
              </a:defRPr>
            </a:pPr>
            <a:endParaRPr lang="ca-ES"/>
          </a:p>
        </c:txPr>
        <c:crossAx val="72383182"/>
        <c:crosses val="autoZero"/>
        <c:crossBetween val="between"/>
      </c:valAx>
      <c:spPr>
        <a:noFill/>
        <a:ln w="0">
          <a:noFill/>
        </a:ln>
      </c:spPr>
    </c:plotArea>
    <c:legend>
      <c:legendPos val="b"/>
      <c:overlay val="0"/>
      <c:spPr>
        <a:noFill/>
        <a:ln w="0">
          <a:noFill/>
        </a:ln>
      </c:spPr>
      <c:txPr>
        <a:bodyPr/>
        <a:lstStyle/>
        <a:p>
          <a:pPr>
            <a:defRPr sz="9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000000"/>
                </a:solidFill>
                <a:latin typeface="Calibri"/>
                <a:ea typeface="Calibri"/>
              </a:defRPr>
            </a:pPr>
            <a:r>
              <a:rPr lang="es-ES" sz="1400" b="0" strike="noStrike" spc="-1">
                <a:solidFill>
                  <a:srgbClr val="000000"/>
                </a:solidFill>
                <a:latin typeface="Calibri"/>
                <a:ea typeface="Calibri"/>
              </a:rPr>
              <a:t>Gràfic III-4.17.
Prevalença (%) de consum de drogues en persones de 15 a 64 anys als darrers 12 mesos, per sexe</a:t>
            </a:r>
          </a:p>
        </c:rich>
      </c:tx>
      <c:overlay val="0"/>
      <c:spPr>
        <a:noFill/>
        <a:ln w="0">
          <a:noFill/>
        </a:ln>
      </c:spPr>
    </c:title>
    <c:autoTitleDeleted val="0"/>
    <c:view3D>
      <c:rotX val="15"/>
      <c:rotY val="20"/>
      <c:rAngAx val="1"/>
    </c:view3D>
    <c:floor>
      <c:thickness val="0"/>
      <c:spPr>
        <a:noFill/>
        <a:ln w="6480">
          <a:solidFill>
            <a:srgbClr val="8B8B8B"/>
          </a:solidFill>
          <a:round/>
        </a:ln>
      </c:spPr>
    </c:floor>
    <c:sideWall>
      <c:thickness val="0"/>
      <c:spPr>
        <a:noFill/>
        <a:ln w="6480">
          <a:solidFill>
            <a:srgbClr val="8B8B8B"/>
          </a:solidFill>
          <a:round/>
        </a:ln>
      </c:spPr>
    </c:sideWall>
    <c:backWall>
      <c:thickness val="0"/>
      <c:spPr>
        <a:noFill/>
        <a:ln w="6480">
          <a:solidFill>
            <a:srgbClr val="8B8B8B"/>
          </a:solidFill>
          <a:round/>
        </a:ln>
      </c:spPr>
    </c:backWall>
    <c:plotArea>
      <c:layout/>
      <c:bar3DChart>
        <c:barDir val="col"/>
        <c:grouping val="clustered"/>
        <c:varyColors val="0"/>
        <c:ser>
          <c:idx val="0"/>
          <c:order val="0"/>
          <c:tx>
            <c:strRef>
              <c:f>'G17'!$A$3</c:f>
              <c:strCache>
                <c:ptCount val="1"/>
                <c:pt idx="0">
                  <c:v>Dones</c:v>
                </c:pt>
              </c:strCache>
            </c:strRef>
          </c:tx>
          <c:spPr>
            <a:solidFill>
              <a:srgbClr val="44546A"/>
            </a:solidFill>
            <a:ln w="0">
              <a:noFill/>
            </a:ln>
          </c:spPr>
          <c:invertIfNegative val="0"/>
          <c:dPt>
            <c:idx val="0"/>
            <c:invertIfNegative val="0"/>
            <c:bubble3D val="0"/>
            <c:extLst>
              <c:ext xmlns:c16="http://schemas.microsoft.com/office/drawing/2014/chart" uri="{C3380CC4-5D6E-409C-BE32-E72D297353CC}">
                <c16:uniqueId val="{00000001-6637-409A-9E13-DF2E0ADE941D}"/>
              </c:ext>
            </c:extLst>
          </c:dPt>
          <c:dPt>
            <c:idx val="1"/>
            <c:invertIfNegative val="0"/>
            <c:bubble3D val="0"/>
            <c:extLst>
              <c:ext xmlns:c16="http://schemas.microsoft.com/office/drawing/2014/chart" uri="{C3380CC4-5D6E-409C-BE32-E72D297353CC}">
                <c16:uniqueId val="{00000003-6637-409A-9E13-DF2E0ADE941D}"/>
              </c:ext>
            </c:extLst>
          </c:dPt>
          <c:dPt>
            <c:idx val="2"/>
            <c:invertIfNegative val="0"/>
            <c:bubble3D val="0"/>
            <c:extLst>
              <c:ext xmlns:c16="http://schemas.microsoft.com/office/drawing/2014/chart" uri="{C3380CC4-5D6E-409C-BE32-E72D297353CC}">
                <c16:uniqueId val="{00000005-6637-409A-9E13-DF2E0ADE941D}"/>
              </c:ext>
            </c:extLst>
          </c:dPt>
          <c:dPt>
            <c:idx val="3"/>
            <c:invertIfNegative val="0"/>
            <c:bubble3D val="0"/>
            <c:extLst>
              <c:ext xmlns:c16="http://schemas.microsoft.com/office/drawing/2014/chart" uri="{C3380CC4-5D6E-409C-BE32-E72D297353CC}">
                <c16:uniqueId val="{00000007-6637-409A-9E13-DF2E0ADE941D}"/>
              </c:ext>
            </c:extLst>
          </c:dPt>
          <c:dPt>
            <c:idx val="4"/>
            <c:invertIfNegative val="0"/>
            <c:bubble3D val="0"/>
            <c:extLst>
              <c:ext xmlns:c16="http://schemas.microsoft.com/office/drawing/2014/chart" uri="{C3380CC4-5D6E-409C-BE32-E72D297353CC}">
                <c16:uniqueId val="{00000009-6637-409A-9E13-DF2E0ADE941D}"/>
              </c:ext>
            </c:extLst>
          </c:dPt>
          <c:dLbls>
            <c:dLbl>
              <c:idx val="0"/>
              <c:layout>
                <c:manualLayout>
                  <c:x val="-3.62479353757912E-3"/>
                  <c:y val="-4.16667108530627E-2"/>
                </c:manualLayout>
              </c:layout>
              <c:spPr/>
              <c:txPr>
                <a:bodyPr wrap="square"/>
                <a:lstStyle/>
                <a:p>
                  <a:pPr>
                    <a:defRPr sz="800" b="0" strike="noStrike" spc="-1">
                      <a:solidFill>
                        <a:srgbClr val="000000"/>
                      </a:solidFill>
                      <a:latin typeface="Calibri"/>
                      <a:ea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6637-409A-9E13-DF2E0ADE941D}"/>
                </c:ext>
              </c:extLst>
            </c:dLbl>
            <c:dLbl>
              <c:idx val="1"/>
              <c:layout>
                <c:manualLayout>
                  <c:x val="-7.0422535211267599E-3"/>
                  <c:y val="-3.7037037037037E-2"/>
                </c:manualLayout>
              </c:layout>
              <c:spPr/>
              <c:txPr>
                <a:bodyPr wrap="square"/>
                <a:lstStyle/>
                <a:p>
                  <a:pPr>
                    <a:defRPr sz="800" b="0" strike="noStrike" spc="-1">
                      <a:solidFill>
                        <a:srgbClr val="000000"/>
                      </a:solidFill>
                      <a:latin typeface="Calibri"/>
                      <a:ea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6637-409A-9E13-DF2E0ADE941D}"/>
                </c:ext>
              </c:extLst>
            </c:dLbl>
            <c:dLbl>
              <c:idx val="2"/>
              <c:layout>
                <c:manualLayout>
                  <c:x val="3.8732394366197201E-3"/>
                  <c:y val="-2.7777777777777801E-2"/>
                </c:manualLayout>
              </c:layout>
              <c:spPr/>
              <c:txPr>
                <a:bodyPr wrap="square"/>
                <a:lstStyle/>
                <a:p>
                  <a:pPr>
                    <a:defRPr sz="800" b="0" strike="noStrike" spc="-1">
                      <a:solidFill>
                        <a:srgbClr val="000000"/>
                      </a:solidFill>
                      <a:latin typeface="Calibri"/>
                      <a:ea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5-6637-409A-9E13-DF2E0ADE941D}"/>
                </c:ext>
              </c:extLst>
            </c:dLbl>
            <c:dLbl>
              <c:idx val="3"/>
              <c:layout>
                <c:manualLayout>
                  <c:x val="1.40845070422534E-2"/>
                  <c:y val="-2.7777777777777801E-2"/>
                </c:manualLayout>
              </c:layout>
              <c:spPr/>
              <c:txPr>
                <a:bodyPr wrap="square"/>
                <a:lstStyle/>
                <a:p>
                  <a:pPr>
                    <a:defRPr sz="800" b="0" strike="noStrike" spc="-1">
                      <a:solidFill>
                        <a:srgbClr val="000000"/>
                      </a:solidFill>
                      <a:latin typeface="Calibri"/>
                      <a:ea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7-6637-409A-9E13-DF2E0ADE941D}"/>
                </c:ext>
              </c:extLst>
            </c:dLbl>
            <c:dLbl>
              <c:idx val="4"/>
              <c:layout>
                <c:manualLayout>
                  <c:x val="1.1737089201877901E-2"/>
                  <c:y val="-2.7777777777777901E-2"/>
                </c:manualLayout>
              </c:layout>
              <c:spPr/>
              <c:txPr>
                <a:bodyPr wrap="square"/>
                <a:lstStyle/>
                <a:p>
                  <a:pPr>
                    <a:defRPr sz="800" b="0" strike="noStrike" spc="-1">
                      <a:solidFill>
                        <a:srgbClr val="000000"/>
                      </a:solidFill>
                      <a:latin typeface="Calibri"/>
                      <a:ea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9-6637-409A-9E13-DF2E0ADE941D}"/>
                </c:ext>
              </c:extLst>
            </c:dLbl>
            <c:spPr>
              <a:noFill/>
              <a:ln>
                <a:noFill/>
              </a:ln>
              <a:effectLst/>
            </c:spPr>
            <c:txPr>
              <a:bodyPr wrap="square"/>
              <a:lstStyle/>
              <a:p>
                <a:pPr>
                  <a:defRPr sz="800" b="0" strike="noStrike" spc="-1">
                    <a:solidFill>
                      <a:srgbClr val="000000"/>
                    </a:solidFill>
                    <a:latin typeface="Calibri"/>
                    <a:ea typeface="Calibri"/>
                  </a:defRPr>
                </a:pPr>
                <a:endParaRPr lang="ca-ES"/>
              </a:p>
            </c:txP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'G17'!$B$2:$G$2</c:f>
              <c:strCache>
                <c:ptCount val="6"/>
                <c:pt idx="0">
                  <c:v>Alcohol</c:v>
                </c:pt>
                <c:pt idx="1">
                  <c:v>Tabac</c:v>
                </c:pt>
                <c:pt idx="2">
                  <c:v>Cànnabis</c:v>
                </c:pt>
                <c:pt idx="3">
                  <c:v>Hipnosedants*</c:v>
                </c:pt>
                <c:pt idx="4">
                  <c:v>Analgèsics opioides</c:v>
                </c:pt>
                <c:pt idx="5">
                  <c:v>Cocaïna**</c:v>
                </c:pt>
              </c:strCache>
            </c:strRef>
          </c:cat>
          <c:val>
            <c:numRef>
              <c:f>'G17'!$B$3:$G$3</c:f>
              <c:numCache>
                <c:formatCode>General</c:formatCode>
                <c:ptCount val="6"/>
                <c:pt idx="0">
                  <c:v>18.3</c:v>
                </c:pt>
                <c:pt idx="1">
                  <c:v>22.7</c:v>
                </c:pt>
                <c:pt idx="2">
                  <c:v>8.5</c:v>
                </c:pt>
                <c:pt idx="3">
                  <c:v>0.2</c:v>
                </c:pt>
                <c:pt idx="4">
                  <c:v>0.2</c:v>
                </c:pt>
                <c:pt idx="5">
                  <c:v>0.7</c:v>
                </c:pt>
              </c:numCache>
            </c:numRef>
          </c:val>
          <c:extLst>
            <c:ext xmlns:c16="http://schemas.microsoft.com/office/drawing/2014/chart" uri="{C3380CC4-5D6E-409C-BE32-E72D297353CC}">
              <c16:uniqueId val="{0000000A-6637-409A-9E13-DF2E0ADE941D}"/>
            </c:ext>
          </c:extLst>
        </c:ser>
        <c:ser>
          <c:idx val="1"/>
          <c:order val="1"/>
          <c:tx>
            <c:strRef>
              <c:f>'G17'!$A$4</c:f>
              <c:strCache>
                <c:ptCount val="1"/>
                <c:pt idx="0">
                  <c:v>Homes</c:v>
                </c:pt>
              </c:strCache>
            </c:strRef>
          </c:tx>
          <c:spPr>
            <a:solidFill>
              <a:srgbClr val="808080"/>
            </a:solidFill>
            <a:ln w="0">
              <a:noFill/>
            </a:ln>
          </c:spPr>
          <c:invertIfNegative val="0"/>
          <c:dPt>
            <c:idx val="0"/>
            <c:invertIfNegative val="0"/>
            <c:bubble3D val="0"/>
            <c:extLst>
              <c:ext xmlns:c16="http://schemas.microsoft.com/office/drawing/2014/chart" uri="{C3380CC4-5D6E-409C-BE32-E72D297353CC}">
                <c16:uniqueId val="{0000000C-6637-409A-9E13-DF2E0ADE941D}"/>
              </c:ext>
            </c:extLst>
          </c:dPt>
          <c:dPt>
            <c:idx val="1"/>
            <c:invertIfNegative val="0"/>
            <c:bubble3D val="0"/>
            <c:extLst>
              <c:ext xmlns:c16="http://schemas.microsoft.com/office/drawing/2014/chart" uri="{C3380CC4-5D6E-409C-BE32-E72D297353CC}">
                <c16:uniqueId val="{0000000E-6637-409A-9E13-DF2E0ADE941D}"/>
              </c:ext>
            </c:extLst>
          </c:dPt>
          <c:dPt>
            <c:idx val="2"/>
            <c:invertIfNegative val="0"/>
            <c:bubble3D val="0"/>
            <c:extLst>
              <c:ext xmlns:c16="http://schemas.microsoft.com/office/drawing/2014/chart" uri="{C3380CC4-5D6E-409C-BE32-E72D297353CC}">
                <c16:uniqueId val="{00000010-6637-409A-9E13-DF2E0ADE941D}"/>
              </c:ext>
            </c:extLst>
          </c:dPt>
          <c:dPt>
            <c:idx val="3"/>
            <c:invertIfNegative val="0"/>
            <c:bubble3D val="0"/>
            <c:extLst>
              <c:ext xmlns:c16="http://schemas.microsoft.com/office/drawing/2014/chart" uri="{C3380CC4-5D6E-409C-BE32-E72D297353CC}">
                <c16:uniqueId val="{00000012-6637-409A-9E13-DF2E0ADE941D}"/>
              </c:ext>
            </c:extLst>
          </c:dPt>
          <c:dPt>
            <c:idx val="4"/>
            <c:invertIfNegative val="0"/>
            <c:bubble3D val="0"/>
            <c:extLst>
              <c:ext xmlns:c16="http://schemas.microsoft.com/office/drawing/2014/chart" uri="{C3380CC4-5D6E-409C-BE32-E72D297353CC}">
                <c16:uniqueId val="{00000014-6637-409A-9E13-DF2E0ADE941D}"/>
              </c:ext>
            </c:extLst>
          </c:dPt>
          <c:dLbls>
            <c:dLbl>
              <c:idx val="0"/>
              <c:layout>
                <c:manualLayout>
                  <c:x val="2.3474178403755899E-2"/>
                  <c:y val="-4.1666666666666699E-2"/>
                </c:manualLayout>
              </c:layout>
              <c:spPr/>
              <c:txPr>
                <a:bodyPr wrap="square"/>
                <a:lstStyle/>
                <a:p>
                  <a:pPr>
                    <a:defRPr sz="800" b="0" strike="noStrike" spc="-1">
                      <a:solidFill>
                        <a:srgbClr val="000000"/>
                      </a:solidFill>
                      <a:latin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C-6637-409A-9E13-DF2E0ADE941D}"/>
                </c:ext>
              </c:extLst>
            </c:dLbl>
            <c:dLbl>
              <c:idx val="1"/>
              <c:layout>
                <c:manualLayout>
                  <c:x val="1.1737089201877901E-2"/>
                  <c:y val="-2.7777777777777801E-2"/>
                </c:manualLayout>
              </c:layout>
              <c:spPr/>
              <c:txPr>
                <a:bodyPr wrap="square"/>
                <a:lstStyle/>
                <a:p>
                  <a:pPr>
                    <a:defRPr sz="800" b="0" strike="noStrike" spc="-1">
                      <a:solidFill>
                        <a:srgbClr val="000000"/>
                      </a:solidFill>
                      <a:latin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E-6637-409A-9E13-DF2E0ADE941D}"/>
                </c:ext>
              </c:extLst>
            </c:dLbl>
            <c:dLbl>
              <c:idx val="2"/>
              <c:layout>
                <c:manualLayout>
                  <c:x val="1.1737089201877901E-2"/>
                  <c:y val="-2.7777777777777801E-2"/>
                </c:manualLayout>
              </c:layout>
              <c:spPr/>
              <c:txPr>
                <a:bodyPr wrap="square"/>
                <a:lstStyle/>
                <a:p>
                  <a:pPr>
                    <a:defRPr sz="800" b="0" strike="noStrike" spc="-1">
                      <a:solidFill>
                        <a:srgbClr val="000000"/>
                      </a:solidFill>
                      <a:latin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0-6637-409A-9E13-DF2E0ADE941D}"/>
                </c:ext>
              </c:extLst>
            </c:dLbl>
            <c:dLbl>
              <c:idx val="3"/>
              <c:layout>
                <c:manualLayout>
                  <c:x val="2.3474178403755701E-2"/>
                  <c:y val="-3.2407407407407399E-2"/>
                </c:manualLayout>
              </c:layout>
              <c:spPr/>
              <c:txPr>
                <a:bodyPr wrap="square"/>
                <a:lstStyle/>
                <a:p>
                  <a:pPr>
                    <a:defRPr sz="800" b="0" strike="noStrike" spc="-1">
                      <a:solidFill>
                        <a:srgbClr val="000000"/>
                      </a:solidFill>
                      <a:latin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2-6637-409A-9E13-DF2E0ADE941D}"/>
                </c:ext>
              </c:extLst>
            </c:dLbl>
            <c:dLbl>
              <c:idx val="4"/>
              <c:layout>
                <c:manualLayout>
                  <c:x val="2.1126760563380299E-2"/>
                  <c:y val="-2.3148148148148098E-2"/>
                </c:manualLayout>
              </c:layout>
              <c:spPr/>
              <c:txPr>
                <a:bodyPr wrap="square"/>
                <a:lstStyle/>
                <a:p>
                  <a:pPr>
                    <a:defRPr sz="800" b="0" strike="noStrike" spc="-1">
                      <a:solidFill>
                        <a:srgbClr val="000000"/>
                      </a:solidFill>
                      <a:latin typeface="Calibri"/>
                    </a:defRPr>
                  </a:pPr>
                  <a:endParaRPr lang="ca-ES"/>
                </a:p>
              </c:txP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4-6637-409A-9E13-DF2E0ADE941D}"/>
                </c:ext>
              </c:extLst>
            </c:dLbl>
            <c:spPr>
              <a:noFill/>
              <a:ln>
                <a:noFill/>
              </a:ln>
              <a:effectLst/>
            </c:spPr>
            <c:txPr>
              <a:bodyPr wrap="square"/>
              <a:lstStyle/>
              <a:p>
                <a:pPr>
                  <a:defRPr sz="800" b="0" strike="noStrike" spc="-1">
                    <a:solidFill>
                      <a:srgbClr val="000000"/>
                    </a:solidFill>
                    <a:latin typeface="Calibri"/>
                    <a:ea typeface="Calibri"/>
                  </a:defRPr>
                </a:pPr>
                <a:endParaRPr lang="ca-ES"/>
              </a:p>
            </c:txP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'G17'!$B$2:$G$2</c:f>
              <c:strCache>
                <c:ptCount val="6"/>
                <c:pt idx="0">
                  <c:v>Alcohol</c:v>
                </c:pt>
                <c:pt idx="1">
                  <c:v>Tabac</c:v>
                </c:pt>
                <c:pt idx="2">
                  <c:v>Cànnabis</c:v>
                </c:pt>
                <c:pt idx="3">
                  <c:v>Hipnosedants*</c:v>
                </c:pt>
                <c:pt idx="4">
                  <c:v>Analgèsics opioides</c:v>
                </c:pt>
                <c:pt idx="5">
                  <c:v>Cocaïna**</c:v>
                </c:pt>
              </c:strCache>
            </c:strRef>
          </c:cat>
          <c:val>
            <c:numRef>
              <c:f>'G17'!$B$4:$G$4</c:f>
              <c:numCache>
                <c:formatCode>General</c:formatCode>
                <c:ptCount val="6"/>
                <c:pt idx="0">
                  <c:v>23.2</c:v>
                </c:pt>
                <c:pt idx="1">
                  <c:v>25.9</c:v>
                </c:pt>
                <c:pt idx="2">
                  <c:v>14.3</c:v>
                </c:pt>
                <c:pt idx="3">
                  <c:v>0</c:v>
                </c:pt>
                <c:pt idx="4">
                  <c:v>0</c:v>
                </c:pt>
                <c:pt idx="5">
                  <c:v>2.6</c:v>
                </c:pt>
              </c:numCache>
            </c:numRef>
          </c:val>
          <c:extLst>
            <c:ext xmlns:c16="http://schemas.microsoft.com/office/drawing/2014/chart" uri="{C3380CC4-5D6E-409C-BE32-E72D297353CC}">
              <c16:uniqueId val="{00000015-6637-409A-9E13-DF2E0ADE941D}"/>
            </c:ext>
          </c:extLst>
        </c:ser>
        <c:dLbls>
          <c:showLegendKey val="0"/>
          <c:showVal val="0"/>
          <c:showCatName val="0"/>
          <c:showSerName val="0"/>
          <c:showPercent val="0"/>
          <c:showBubbleSize val="0"/>
        </c:dLbls>
        <c:gapWidth val="150"/>
        <c:shape val="box"/>
        <c:axId val="77352173"/>
        <c:axId val="85295401"/>
        <c:axId val="0"/>
      </c:bar3DChart>
      <c:catAx>
        <c:axId val="77352173"/>
        <c:scaling>
          <c:orientation val="minMax"/>
        </c:scaling>
        <c:delete val="0"/>
        <c:axPos val="b"/>
        <c:numFmt formatCode="General"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85295401"/>
        <c:crosses val="autoZero"/>
        <c:auto val="1"/>
        <c:lblAlgn val="ctr"/>
        <c:lblOffset val="100"/>
        <c:noMultiLvlLbl val="0"/>
      </c:catAx>
      <c:valAx>
        <c:axId val="85295401"/>
        <c:scaling>
          <c:orientation val="minMax"/>
        </c:scaling>
        <c:delete val="0"/>
        <c:axPos val="l"/>
        <c:numFmt formatCode="General"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77352173"/>
        <c:crosses val="autoZero"/>
        <c:crossBetween val="between"/>
      </c:valAx>
    </c:plotArea>
    <c:legend>
      <c:legendPos val="r"/>
      <c:layout>
        <c:manualLayout>
          <c:xMode val="edge"/>
          <c:yMode val="edge"/>
          <c:x val="0.66422903882250395"/>
          <c:y val="0.35019574449261298"/>
          <c:w val="0.23553047594226201"/>
          <c:h val="8.1463433737899701E-2"/>
        </c:manualLayout>
      </c:layout>
      <c:overlay val="0"/>
      <c:spPr>
        <a:noFill/>
        <a:ln w="0">
          <a:noFill/>
        </a:ln>
      </c:spPr>
      <c:txPr>
        <a:bodyPr/>
        <a:lstStyle/>
        <a:p>
          <a:pPr>
            <a:defRPr sz="1000"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0" strike="noStrike" spc="-1">
                <a:solidFill>
                  <a:srgbClr val="000000"/>
                </a:solidFill>
                <a:latin typeface="Frutiger LT Std 57 Condensed"/>
              </a:defRPr>
            </a:pPr>
            <a:r>
              <a:rPr lang="es-ES" sz="1200" b="0" strike="noStrike" spc="-1">
                <a:solidFill>
                  <a:srgbClr val="000000"/>
                </a:solidFill>
                <a:latin typeface="Frutiger LT Std 57 Condensed"/>
              </a:rPr>
              <a:t>Gràfic III-4.2. 
Evolució del personal total en el sistema sanitari de les Illes Balears (2012-2020*)</a:t>
            </a:r>
          </a:p>
        </c:rich>
      </c:tx>
      <c:layout>
        <c:manualLayout>
          <c:xMode val="edge"/>
          <c:yMode val="edge"/>
          <c:x val="0.12860718840032101"/>
          <c:y val="2.8744778197732201E-2"/>
        </c:manualLayout>
      </c:layout>
      <c:overlay val="0"/>
      <c:spPr>
        <a:noFill/>
        <a:ln w="0">
          <a:noFill/>
        </a:ln>
      </c:spPr>
    </c:title>
    <c:autoTitleDeleted val="0"/>
    <c:plotArea>
      <c:layout>
        <c:manualLayout>
          <c:layoutTarget val="inner"/>
          <c:xMode val="edge"/>
          <c:yMode val="edge"/>
          <c:x val="0.106078496197988"/>
          <c:y val="0.27859558384722499"/>
          <c:w val="0.85339819581542498"/>
          <c:h val="0.55082554207280698"/>
        </c:manualLayout>
      </c:layout>
      <c:lineChart>
        <c:grouping val="standard"/>
        <c:varyColors val="0"/>
        <c:ser>
          <c:idx val="0"/>
          <c:order val="0"/>
          <c:tx>
            <c:strRef>
              <c:f>'G2-G3'!$A$5</c:f>
              <c:strCache>
                <c:ptCount val="1"/>
                <c:pt idx="0">
                  <c:v>Personal vinculat</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'G2-G3'!$B$3:$T$4</c:f>
              <c:multiLvlStrCache>
                <c:ptCount val="19"/>
                <c:lvl>
                  <c:pt idx="0">
                    <c:v>2012</c:v>
                  </c:pt>
                  <c:pt idx="1">
                    <c:v>2013</c:v>
                  </c:pt>
                  <c:pt idx="2">
                    <c:v>2014</c:v>
                  </c:pt>
                  <c:pt idx="3">
                    <c:v>2015</c:v>
                  </c:pt>
                  <c:pt idx="4">
                    <c:v>2016</c:v>
                  </c:pt>
                  <c:pt idx="5">
                    <c:v>2017</c:v>
                  </c:pt>
                  <c:pt idx="6">
                    <c:v>2018</c:v>
                  </c:pt>
                  <c:pt idx="7">
                    <c:v>2019</c:v>
                  </c:pt>
                  <c:pt idx="8">
                    <c:v>2020*</c:v>
                  </c:pt>
                  <c:pt idx="10">
                    <c:v>2012</c:v>
                  </c:pt>
                  <c:pt idx="11">
                    <c:v>2013</c:v>
                  </c:pt>
                  <c:pt idx="12">
                    <c:v>2014</c:v>
                  </c:pt>
                  <c:pt idx="13">
                    <c:v>2015</c:v>
                  </c:pt>
                  <c:pt idx="14">
                    <c:v>2016</c:v>
                  </c:pt>
                  <c:pt idx="15">
                    <c:v>2017</c:v>
                  </c:pt>
                  <c:pt idx="16">
                    <c:v>2018</c:v>
                  </c:pt>
                  <c:pt idx="17">
                    <c:v>2019</c:v>
                  </c:pt>
                  <c:pt idx="18">
                    <c:v>2020*</c:v>
                  </c:pt>
                </c:lvl>
                <c:lvl>
                  <c:pt idx="0">
                    <c:v>Públics</c:v>
                  </c:pt>
                  <c:pt idx="10">
                    <c:v>Privats</c:v>
                  </c:pt>
                </c:lvl>
              </c:multiLvlStrCache>
            </c:multiLvlStrRef>
          </c:cat>
          <c:val>
            <c:numRef>
              <c:f>'G2-G3'!$B$5:$T$5</c:f>
              <c:numCache>
                <c:formatCode>#,##0</c:formatCode>
                <c:ptCount val="19"/>
                <c:pt idx="0">
                  <c:v>10910</c:v>
                </c:pt>
                <c:pt idx="1">
                  <c:v>10678</c:v>
                </c:pt>
                <c:pt idx="2">
                  <c:v>11039</c:v>
                </c:pt>
                <c:pt idx="3">
                  <c:v>11493</c:v>
                </c:pt>
                <c:pt idx="4">
                  <c:v>11799</c:v>
                </c:pt>
                <c:pt idx="5">
                  <c:v>12057</c:v>
                </c:pt>
                <c:pt idx="6">
                  <c:v>12449</c:v>
                </c:pt>
                <c:pt idx="7">
                  <c:v>12822</c:v>
                </c:pt>
                <c:pt idx="8">
                  <c:v>13456</c:v>
                </c:pt>
                <c:pt idx="10">
                  <c:v>2869</c:v>
                </c:pt>
                <c:pt idx="11">
                  <c:v>3056</c:v>
                </c:pt>
                <c:pt idx="12">
                  <c:v>3196</c:v>
                </c:pt>
                <c:pt idx="13">
                  <c:v>3451</c:v>
                </c:pt>
                <c:pt idx="14">
                  <c:v>3646</c:v>
                </c:pt>
                <c:pt idx="15">
                  <c:v>3594</c:v>
                </c:pt>
                <c:pt idx="16">
                  <c:v>3878</c:v>
                </c:pt>
                <c:pt idx="17">
                  <c:v>3906</c:v>
                </c:pt>
                <c:pt idx="18">
                  <c:v>3746</c:v>
                </c:pt>
              </c:numCache>
            </c:numRef>
          </c:val>
          <c:smooth val="0"/>
          <c:extLst>
            <c:ext xmlns:c16="http://schemas.microsoft.com/office/drawing/2014/chart" uri="{C3380CC4-5D6E-409C-BE32-E72D297353CC}">
              <c16:uniqueId val="{00000000-E41A-49F9-82A3-B05204BCDD25}"/>
            </c:ext>
          </c:extLst>
        </c:ser>
        <c:ser>
          <c:idx val="1"/>
          <c:order val="1"/>
          <c:tx>
            <c:strRef>
              <c:f>'G2-G3'!$A$6</c:f>
              <c:strCache>
                <c:ptCount val="1"/>
                <c:pt idx="0">
                  <c:v>Personal col·laborador</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'G2-G3'!$B$3:$T$4</c:f>
              <c:multiLvlStrCache>
                <c:ptCount val="19"/>
                <c:lvl>
                  <c:pt idx="0">
                    <c:v>2012</c:v>
                  </c:pt>
                  <c:pt idx="1">
                    <c:v>2013</c:v>
                  </c:pt>
                  <c:pt idx="2">
                    <c:v>2014</c:v>
                  </c:pt>
                  <c:pt idx="3">
                    <c:v>2015</c:v>
                  </c:pt>
                  <c:pt idx="4">
                    <c:v>2016</c:v>
                  </c:pt>
                  <c:pt idx="5">
                    <c:v>2017</c:v>
                  </c:pt>
                  <c:pt idx="6">
                    <c:v>2018</c:v>
                  </c:pt>
                  <c:pt idx="7">
                    <c:v>2019</c:v>
                  </c:pt>
                  <c:pt idx="8">
                    <c:v>2020*</c:v>
                  </c:pt>
                  <c:pt idx="10">
                    <c:v>2012</c:v>
                  </c:pt>
                  <c:pt idx="11">
                    <c:v>2013</c:v>
                  </c:pt>
                  <c:pt idx="12">
                    <c:v>2014</c:v>
                  </c:pt>
                  <c:pt idx="13">
                    <c:v>2015</c:v>
                  </c:pt>
                  <c:pt idx="14">
                    <c:v>2016</c:v>
                  </c:pt>
                  <c:pt idx="15">
                    <c:v>2017</c:v>
                  </c:pt>
                  <c:pt idx="16">
                    <c:v>2018</c:v>
                  </c:pt>
                  <c:pt idx="17">
                    <c:v>2019</c:v>
                  </c:pt>
                  <c:pt idx="18">
                    <c:v>2020*</c:v>
                  </c:pt>
                </c:lvl>
                <c:lvl>
                  <c:pt idx="0">
                    <c:v>Públics</c:v>
                  </c:pt>
                  <c:pt idx="10">
                    <c:v>Privats</c:v>
                  </c:pt>
                </c:lvl>
              </c:multiLvlStrCache>
            </c:multiLvlStrRef>
          </c:cat>
          <c:val>
            <c:numRef>
              <c:f>'G2-G3'!$B$6:$T$6</c:f>
              <c:numCache>
                <c:formatCode>#,##0</c:formatCode>
                <c:ptCount val="19"/>
                <c:pt idx="0">
                  <c:v>12</c:v>
                </c:pt>
                <c:pt idx="1">
                  <c:v>12</c:v>
                </c:pt>
                <c:pt idx="2">
                  <c:v>25</c:v>
                </c:pt>
                <c:pt idx="3">
                  <c:v>19</c:v>
                </c:pt>
                <c:pt idx="4">
                  <c:v>33</c:v>
                </c:pt>
                <c:pt idx="5">
                  <c:v>36</c:v>
                </c:pt>
                <c:pt idx="6">
                  <c:v>35</c:v>
                </c:pt>
                <c:pt idx="7">
                  <c:v>38</c:v>
                </c:pt>
                <c:pt idx="8">
                  <c:v>38</c:v>
                </c:pt>
                <c:pt idx="10">
                  <c:v>952</c:v>
                </c:pt>
                <c:pt idx="11">
                  <c:v>1158</c:v>
                </c:pt>
                <c:pt idx="12">
                  <c:v>1123</c:v>
                </c:pt>
                <c:pt idx="13">
                  <c:v>1202</c:v>
                </c:pt>
                <c:pt idx="14">
                  <c:v>1223</c:v>
                </c:pt>
                <c:pt idx="15">
                  <c:v>1274</c:v>
                </c:pt>
                <c:pt idx="16">
                  <c:v>1355</c:v>
                </c:pt>
                <c:pt idx="17">
                  <c:v>1342</c:v>
                </c:pt>
                <c:pt idx="18">
                  <c:v>1328</c:v>
                </c:pt>
              </c:numCache>
            </c:numRef>
          </c:val>
          <c:smooth val="0"/>
          <c:extLst>
            <c:ext xmlns:c16="http://schemas.microsoft.com/office/drawing/2014/chart" uri="{C3380CC4-5D6E-409C-BE32-E72D297353CC}">
              <c16:uniqueId val="{00000001-E41A-49F9-82A3-B05204BCDD25}"/>
            </c:ext>
          </c:extLst>
        </c:ser>
        <c:dLbls>
          <c:showLegendKey val="0"/>
          <c:showVal val="0"/>
          <c:showCatName val="0"/>
          <c:showSerName val="0"/>
          <c:showPercent val="0"/>
          <c:showBubbleSize val="0"/>
        </c:dLbls>
        <c:hiLowLines>
          <c:spPr>
            <a:ln w="0">
              <a:noFill/>
            </a:ln>
          </c:spPr>
        </c:hiLowLines>
        <c:smooth val="0"/>
        <c:axId val="92293203"/>
        <c:axId val="31855316"/>
      </c:lineChart>
      <c:catAx>
        <c:axId val="92293203"/>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0" strike="noStrike" spc="-1">
                <a:solidFill>
                  <a:srgbClr val="000000"/>
                </a:solidFill>
                <a:latin typeface="Frutiger LT Std 57 Condensed"/>
              </a:defRPr>
            </a:pPr>
            <a:endParaRPr lang="ca-ES"/>
          </a:p>
        </c:txPr>
        <c:crossAx val="31855316"/>
        <c:crosses val="autoZero"/>
        <c:auto val="1"/>
        <c:lblAlgn val="ctr"/>
        <c:lblOffset val="100"/>
        <c:noMultiLvlLbl val="0"/>
      </c:catAx>
      <c:valAx>
        <c:axId val="31855316"/>
        <c:scaling>
          <c:orientation val="minMax"/>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1000" b="0" strike="noStrike" spc="-1">
                <a:solidFill>
                  <a:srgbClr val="000000"/>
                </a:solidFill>
                <a:latin typeface="Frutiger LT Std 57 Condensed"/>
              </a:defRPr>
            </a:pPr>
            <a:endParaRPr lang="ca-ES"/>
          </a:p>
        </c:txPr>
        <c:crossAx val="92293203"/>
        <c:crossesAt val="1"/>
        <c:crossBetween val="between"/>
      </c:valAx>
      <c:spPr>
        <a:noFill/>
        <a:ln w="12600">
          <a:solidFill>
            <a:srgbClr val="808080"/>
          </a:solidFill>
          <a:round/>
        </a:ln>
      </c:spPr>
    </c:plotArea>
    <c:legend>
      <c:legendPos val="t"/>
      <c:layout>
        <c:manualLayout>
          <c:xMode val="edge"/>
          <c:yMode val="edge"/>
          <c:x val="0.22117487176343201"/>
          <c:y val="0.18809370209693399"/>
          <c:w val="0.60084196758833497"/>
          <c:h val="6.4686229366540199E-2"/>
        </c:manualLayout>
      </c:layout>
      <c:overlay val="0"/>
      <c:spPr>
        <a:noFill/>
        <a:ln w="0">
          <a:noFill/>
        </a:ln>
      </c:spPr>
      <c:txPr>
        <a:bodyPr/>
        <a:lstStyle/>
        <a:p>
          <a:pPr>
            <a:defRPr sz="1000" b="0" strike="noStrike" spc="-1">
              <a:solidFill>
                <a:srgbClr val="000000"/>
              </a:solidFill>
              <a:latin typeface="Frutiger LT Std 57 Condensed"/>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sz="1400" b="0"/>
              <a:t>Gràfic III-4.18.</a:t>
            </a:r>
          </a:p>
          <a:p>
            <a:pPr>
              <a:defRPr/>
            </a:pPr>
            <a:r>
              <a:rPr lang="es-ES" sz="1400"/>
              <a:t>Publicacions indexades</a:t>
            </a:r>
          </a:p>
        </c:rich>
      </c:tx>
      <c:overlay val="1"/>
    </c:title>
    <c:autoTitleDeleted val="0"/>
    <c:plotArea>
      <c:layout>
        <c:manualLayout>
          <c:layoutTarget val="inner"/>
          <c:xMode val="edge"/>
          <c:yMode val="edge"/>
          <c:x val="0.17018285214348206"/>
          <c:y val="0.21795166229221347"/>
          <c:w val="0.82703937007874018"/>
          <c:h val="0.68921660834062404"/>
        </c:manualLayout>
      </c:layout>
      <c:barChart>
        <c:barDir val="bar"/>
        <c:grouping val="clustered"/>
        <c:varyColors val="0"/>
        <c:ser>
          <c:idx val="0"/>
          <c:order val="0"/>
          <c:spPr>
            <a:solidFill>
              <a:schemeClr val="accent3">
                <a:lumMod val="60000"/>
                <a:lumOff val="40000"/>
              </a:schemeClr>
            </a:solidFill>
          </c:spPr>
          <c:invertIfNegative val="0"/>
          <c:dPt>
            <c:idx val="0"/>
            <c:invertIfNegative val="0"/>
            <c:bubble3D val="0"/>
            <c:extLst>
              <c:ext xmlns:c16="http://schemas.microsoft.com/office/drawing/2014/chart" uri="{C3380CC4-5D6E-409C-BE32-E72D297353CC}">
                <c16:uniqueId val="{00000000-998E-400A-912E-A9BCEFCCC3A9}"/>
              </c:ext>
            </c:extLst>
          </c:dPt>
          <c:dPt>
            <c:idx val="1"/>
            <c:invertIfNegative val="0"/>
            <c:bubble3D val="0"/>
            <c:extLst>
              <c:ext xmlns:c16="http://schemas.microsoft.com/office/drawing/2014/chart" uri="{C3380CC4-5D6E-409C-BE32-E72D297353CC}">
                <c16:uniqueId val="{00000001-998E-400A-912E-A9BCEFCCC3A9}"/>
              </c:ext>
            </c:extLst>
          </c:dPt>
          <c:dPt>
            <c:idx val="2"/>
            <c:invertIfNegative val="0"/>
            <c:bubble3D val="0"/>
            <c:extLst>
              <c:ext xmlns:c16="http://schemas.microsoft.com/office/drawing/2014/chart" uri="{C3380CC4-5D6E-409C-BE32-E72D297353CC}">
                <c16:uniqueId val="{00000002-998E-400A-912E-A9BCEFCCC3A9}"/>
              </c:ext>
            </c:extLst>
          </c:dPt>
          <c:dPt>
            <c:idx val="3"/>
            <c:invertIfNegative val="0"/>
            <c:bubble3D val="0"/>
            <c:extLst>
              <c:ext xmlns:c16="http://schemas.microsoft.com/office/drawing/2014/chart" uri="{C3380CC4-5D6E-409C-BE32-E72D297353CC}">
                <c16:uniqueId val="{00000003-998E-400A-912E-A9BCEFCCC3A9}"/>
              </c:ext>
            </c:extLst>
          </c:dPt>
          <c:dPt>
            <c:idx val="4"/>
            <c:invertIfNegative val="0"/>
            <c:bubble3D val="0"/>
            <c:extLst>
              <c:ext xmlns:c16="http://schemas.microsoft.com/office/drawing/2014/chart" uri="{C3380CC4-5D6E-409C-BE32-E72D297353CC}">
                <c16:uniqueId val="{00000004-998E-400A-912E-A9BCEFCCC3A9}"/>
              </c:ext>
            </c:extLst>
          </c:dPt>
          <c:dPt>
            <c:idx val="5"/>
            <c:invertIfNegative val="0"/>
            <c:bubble3D val="0"/>
            <c:extLst>
              <c:ext xmlns:c16="http://schemas.microsoft.com/office/drawing/2014/chart" uri="{C3380CC4-5D6E-409C-BE32-E72D297353CC}">
                <c16:uniqueId val="{00000005-998E-400A-912E-A9BCEFCCC3A9}"/>
              </c:ext>
            </c:extLst>
          </c:dPt>
          <c:dPt>
            <c:idx val="9"/>
            <c:invertIfNegative val="0"/>
            <c:bubble3D val="0"/>
            <c:extLst>
              <c:ext xmlns:c16="http://schemas.microsoft.com/office/drawing/2014/chart" uri="{C3380CC4-5D6E-409C-BE32-E72D297353CC}">
                <c16:uniqueId val="{00000006-998E-400A-912E-A9BCEFCCC3A9}"/>
              </c:ext>
            </c:extLst>
          </c:dPt>
          <c:dPt>
            <c:idx val="11"/>
            <c:invertIfNegative val="0"/>
            <c:bubble3D val="0"/>
            <c:spPr>
              <a:solidFill>
                <a:schemeClr val="accent2">
                  <a:lumMod val="60000"/>
                  <a:lumOff val="40000"/>
                </a:schemeClr>
              </a:solidFill>
            </c:spPr>
            <c:extLst>
              <c:ext xmlns:c16="http://schemas.microsoft.com/office/drawing/2014/chart" uri="{C3380CC4-5D6E-409C-BE32-E72D297353CC}">
                <c16:uniqueId val="{00000008-998E-400A-912E-A9BCEFCCC3A9}"/>
              </c:ext>
            </c:extLst>
          </c:dPt>
          <c:dPt>
            <c:idx val="30"/>
            <c:invertIfNegative val="0"/>
            <c:bubble3D val="0"/>
            <c:spPr>
              <a:solidFill>
                <a:schemeClr val="accent2">
                  <a:lumMod val="60000"/>
                  <a:lumOff val="40000"/>
                </a:schemeClr>
              </a:solidFill>
            </c:spPr>
            <c:extLst>
              <c:ext xmlns:c16="http://schemas.microsoft.com/office/drawing/2014/chart" uri="{C3380CC4-5D6E-409C-BE32-E72D297353CC}">
                <c16:uniqueId val="{0000000A-998E-400A-912E-A9BCEFCCC3A9}"/>
              </c:ext>
            </c:extLst>
          </c:dPt>
          <c:dLbls>
            <c:numFmt formatCode="#,##0\ _€" sourceLinked="0"/>
            <c:spPr>
              <a:noFill/>
              <a:ln>
                <a:noFill/>
              </a:ln>
              <a:effectLst/>
            </c:spPr>
            <c:txPr>
              <a:bodyPr/>
              <a:lstStyle/>
              <a:p>
                <a:pPr>
                  <a:defRPr sz="800" b="0"/>
                </a:pPr>
                <a:endParaRPr lang="ca-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'G18'!$A$2:$A$17</c:f>
              <c:strCache>
                <c:ptCount val="16"/>
                <c:pt idx="0">
                  <c:v>IDIBELL</c:v>
                </c:pt>
                <c:pt idx="1">
                  <c:v>IR-HUVH</c:v>
                </c:pt>
                <c:pt idx="2">
                  <c:v>IRYCIS</c:v>
                </c:pt>
                <c:pt idx="3">
                  <c:v>IdISSC</c:v>
                </c:pt>
                <c:pt idx="4">
                  <c:v>IIS LA FE</c:v>
                </c:pt>
                <c:pt idx="5">
                  <c:v>IBIS</c:v>
                </c:pt>
                <c:pt idx="6">
                  <c:v>IBS. GRANADA</c:v>
                </c:pt>
                <c:pt idx="7">
                  <c:v>INIBIC</c:v>
                </c:pt>
                <c:pt idx="8">
                  <c:v>IISFJD</c:v>
                </c:pt>
                <c:pt idx="9">
                  <c:v>IBIMA</c:v>
                </c:pt>
                <c:pt idx="10">
                  <c:v>IDIVAL</c:v>
                </c:pt>
                <c:pt idx="11">
                  <c:v>Idisba</c:v>
                </c:pt>
                <c:pt idx="12">
                  <c:v>IIS PRINCESA</c:v>
                </c:pt>
                <c:pt idx="13">
                  <c:v>IIS BIODONOSTIA</c:v>
                </c:pt>
                <c:pt idx="14">
                  <c:v>IBSAL</c:v>
                </c:pt>
                <c:pt idx="15">
                  <c:v>IRB LÉRIDA</c:v>
                </c:pt>
              </c:strCache>
            </c:strRef>
          </c:cat>
          <c:val>
            <c:numRef>
              <c:f>'G18'!$B$2:$B$17</c:f>
              <c:numCache>
                <c:formatCode>General</c:formatCode>
                <c:ptCount val="16"/>
                <c:pt idx="0">
                  <c:v>1260</c:v>
                </c:pt>
                <c:pt idx="1">
                  <c:v>1230</c:v>
                </c:pt>
                <c:pt idx="2">
                  <c:v>1130</c:v>
                </c:pt>
                <c:pt idx="3">
                  <c:v>881</c:v>
                </c:pt>
                <c:pt idx="4">
                  <c:v>786</c:v>
                </c:pt>
                <c:pt idx="5">
                  <c:v>780</c:v>
                </c:pt>
                <c:pt idx="6">
                  <c:v>691</c:v>
                </c:pt>
                <c:pt idx="7">
                  <c:v>606</c:v>
                </c:pt>
                <c:pt idx="8">
                  <c:v>592</c:v>
                </c:pt>
                <c:pt idx="9">
                  <c:v>581</c:v>
                </c:pt>
                <c:pt idx="10">
                  <c:v>552</c:v>
                </c:pt>
                <c:pt idx="11" formatCode="0">
                  <c:v>513</c:v>
                </c:pt>
                <c:pt idx="12">
                  <c:v>475</c:v>
                </c:pt>
                <c:pt idx="13">
                  <c:v>435</c:v>
                </c:pt>
                <c:pt idx="14">
                  <c:v>349</c:v>
                </c:pt>
                <c:pt idx="15">
                  <c:v>317</c:v>
                </c:pt>
              </c:numCache>
            </c:numRef>
          </c:val>
          <c:extLst>
            <c:ext xmlns:c16="http://schemas.microsoft.com/office/drawing/2014/chart" uri="{C3380CC4-5D6E-409C-BE32-E72D297353CC}">
              <c16:uniqueId val="{0000000B-998E-400A-912E-A9BCEFCCC3A9}"/>
            </c:ext>
          </c:extLst>
        </c:ser>
        <c:dLbls>
          <c:showLegendKey val="0"/>
          <c:showVal val="0"/>
          <c:showCatName val="0"/>
          <c:showSerName val="0"/>
          <c:showPercent val="0"/>
          <c:showBubbleSize val="0"/>
        </c:dLbls>
        <c:gapWidth val="150"/>
        <c:axId val="168381824"/>
        <c:axId val="168404096"/>
      </c:barChart>
      <c:catAx>
        <c:axId val="168381824"/>
        <c:scaling>
          <c:orientation val="minMax"/>
        </c:scaling>
        <c:delete val="0"/>
        <c:axPos val="l"/>
        <c:numFmt formatCode="General" sourceLinked="1"/>
        <c:majorTickMark val="out"/>
        <c:minorTickMark val="none"/>
        <c:tickLblPos val="nextTo"/>
        <c:txPr>
          <a:bodyPr/>
          <a:lstStyle/>
          <a:p>
            <a:pPr>
              <a:defRPr sz="800"/>
            </a:pPr>
            <a:endParaRPr lang="ca-ES"/>
          </a:p>
        </c:txPr>
        <c:crossAx val="168404096"/>
        <c:crosses val="autoZero"/>
        <c:auto val="1"/>
        <c:lblAlgn val="ctr"/>
        <c:lblOffset val="100"/>
        <c:noMultiLvlLbl val="0"/>
      </c:catAx>
      <c:valAx>
        <c:axId val="168404096"/>
        <c:scaling>
          <c:orientation val="minMax"/>
        </c:scaling>
        <c:delete val="0"/>
        <c:axPos val="b"/>
        <c:numFmt formatCode="General" sourceLinked="1"/>
        <c:majorTickMark val="out"/>
        <c:minorTickMark val="none"/>
        <c:tickLblPos val="nextTo"/>
        <c:txPr>
          <a:bodyPr/>
          <a:lstStyle/>
          <a:p>
            <a:pPr>
              <a:defRPr sz="800"/>
            </a:pPr>
            <a:endParaRPr lang="ca-ES"/>
          </a:p>
        </c:txPr>
        <c:crossAx val="168381824"/>
        <c:crosses val="autoZero"/>
        <c:crossBetween val="between"/>
      </c:valAx>
    </c:plotArea>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000000"/>
                </a:solidFill>
                <a:latin typeface="Calibri"/>
              </a:defRPr>
            </a:pPr>
            <a:r>
              <a:rPr lang="es-ES" sz="1400" b="0" strike="noStrike" spc="-1">
                <a:solidFill>
                  <a:srgbClr val="000000"/>
                </a:solidFill>
                <a:latin typeface="Calibri"/>
              </a:rPr>
              <a:t>Gràfic III-4.19.
% Q1</a:t>
            </a:r>
          </a:p>
        </c:rich>
      </c:tx>
      <c:layout>
        <c:manualLayout>
          <c:xMode val="edge"/>
          <c:yMode val="edge"/>
          <c:x val="0.40425813276910899"/>
          <c:y val="2.6226375026544901E-2"/>
        </c:manualLayout>
      </c:layout>
      <c:overlay val="0"/>
      <c:spPr>
        <a:noFill/>
        <a:ln w="0">
          <a:noFill/>
        </a:ln>
      </c:spPr>
    </c:title>
    <c:autoTitleDeleted val="0"/>
    <c:plotArea>
      <c:layout>
        <c:manualLayout>
          <c:layoutTarget val="inner"/>
          <c:xMode val="edge"/>
          <c:yMode val="edge"/>
          <c:x val="0.17019307061623901"/>
          <c:y val="0.217880654066681"/>
          <c:w val="0.82696376619941803"/>
          <c:h val="0.68910596729666596"/>
        </c:manualLayout>
      </c:layout>
      <c:barChart>
        <c:barDir val="bar"/>
        <c:grouping val="clustered"/>
        <c:varyColors val="0"/>
        <c:ser>
          <c:idx val="0"/>
          <c:order val="0"/>
          <c:spPr>
            <a:solidFill>
              <a:srgbClr val="C9C9C9"/>
            </a:solidFill>
            <a:ln w="0">
              <a:noFill/>
            </a:ln>
          </c:spPr>
          <c:invertIfNegative val="0"/>
          <c:dPt>
            <c:idx val="0"/>
            <c:invertIfNegative val="0"/>
            <c:bubble3D val="0"/>
            <c:extLst>
              <c:ext xmlns:c16="http://schemas.microsoft.com/office/drawing/2014/chart" uri="{C3380CC4-5D6E-409C-BE32-E72D297353CC}">
                <c16:uniqueId val="{00000001-A791-42FB-82BE-2BDB739881CB}"/>
              </c:ext>
            </c:extLst>
          </c:dPt>
          <c:dPt>
            <c:idx val="1"/>
            <c:invertIfNegative val="0"/>
            <c:bubble3D val="0"/>
            <c:extLst>
              <c:ext xmlns:c16="http://schemas.microsoft.com/office/drawing/2014/chart" uri="{C3380CC4-5D6E-409C-BE32-E72D297353CC}">
                <c16:uniqueId val="{00000003-A791-42FB-82BE-2BDB739881CB}"/>
              </c:ext>
            </c:extLst>
          </c:dPt>
          <c:dPt>
            <c:idx val="2"/>
            <c:invertIfNegative val="0"/>
            <c:bubble3D val="0"/>
            <c:extLst>
              <c:ext xmlns:c16="http://schemas.microsoft.com/office/drawing/2014/chart" uri="{C3380CC4-5D6E-409C-BE32-E72D297353CC}">
                <c16:uniqueId val="{00000005-A791-42FB-82BE-2BDB739881CB}"/>
              </c:ext>
            </c:extLst>
          </c:dPt>
          <c:dPt>
            <c:idx val="3"/>
            <c:invertIfNegative val="0"/>
            <c:bubble3D val="0"/>
            <c:extLst>
              <c:ext xmlns:c16="http://schemas.microsoft.com/office/drawing/2014/chart" uri="{C3380CC4-5D6E-409C-BE32-E72D297353CC}">
                <c16:uniqueId val="{00000007-A791-42FB-82BE-2BDB739881CB}"/>
              </c:ext>
            </c:extLst>
          </c:dPt>
          <c:dPt>
            <c:idx val="4"/>
            <c:invertIfNegative val="0"/>
            <c:bubble3D val="0"/>
            <c:extLst>
              <c:ext xmlns:c16="http://schemas.microsoft.com/office/drawing/2014/chart" uri="{C3380CC4-5D6E-409C-BE32-E72D297353CC}">
                <c16:uniqueId val="{00000009-A791-42FB-82BE-2BDB739881CB}"/>
              </c:ext>
            </c:extLst>
          </c:dPt>
          <c:dPt>
            <c:idx val="5"/>
            <c:invertIfNegative val="0"/>
            <c:bubble3D val="0"/>
            <c:extLst>
              <c:ext xmlns:c16="http://schemas.microsoft.com/office/drawing/2014/chart" uri="{C3380CC4-5D6E-409C-BE32-E72D297353CC}">
                <c16:uniqueId val="{0000000B-A791-42FB-82BE-2BDB739881CB}"/>
              </c:ext>
            </c:extLst>
          </c:dPt>
          <c:dPt>
            <c:idx val="6"/>
            <c:invertIfNegative val="0"/>
            <c:bubble3D val="0"/>
            <c:spPr>
              <a:solidFill>
                <a:srgbClr val="F4B183"/>
              </a:solidFill>
              <a:ln w="0">
                <a:noFill/>
              </a:ln>
            </c:spPr>
            <c:extLst>
              <c:ext xmlns:c16="http://schemas.microsoft.com/office/drawing/2014/chart" uri="{C3380CC4-5D6E-409C-BE32-E72D297353CC}">
                <c16:uniqueId val="{0000000D-A791-42FB-82BE-2BDB739881CB}"/>
              </c:ext>
            </c:extLst>
          </c:dPt>
          <c:dLbls>
            <c:dLbl>
              <c:idx val="0"/>
              <c:numFmt formatCode="General"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A791-42FB-82BE-2BDB739881CB}"/>
                </c:ext>
              </c:extLst>
            </c:dLbl>
            <c:dLbl>
              <c:idx val="1"/>
              <c:numFmt formatCode="General"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A791-42FB-82BE-2BDB739881CB}"/>
                </c:ext>
              </c:extLst>
            </c:dLbl>
            <c:dLbl>
              <c:idx val="2"/>
              <c:numFmt formatCode="General"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A791-42FB-82BE-2BDB739881CB}"/>
                </c:ext>
              </c:extLst>
            </c:dLbl>
            <c:dLbl>
              <c:idx val="3"/>
              <c:numFmt formatCode="General"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A791-42FB-82BE-2BDB739881CB}"/>
                </c:ext>
              </c:extLst>
            </c:dLbl>
            <c:dLbl>
              <c:idx val="4"/>
              <c:numFmt formatCode="General"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A791-42FB-82BE-2BDB739881CB}"/>
                </c:ext>
              </c:extLst>
            </c:dLbl>
            <c:dLbl>
              <c:idx val="5"/>
              <c:numFmt formatCode="General"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A791-42FB-82BE-2BDB739881CB}"/>
                </c:ext>
              </c:extLst>
            </c:dLbl>
            <c:dLbl>
              <c:idx val="6"/>
              <c:numFmt formatCode="General"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D-A791-42FB-82BE-2BDB739881CB}"/>
                </c:ext>
              </c:extLst>
            </c:dLbl>
            <c:numFmt formatCode="General" sourceLinked="0"/>
            <c:spPr>
              <a:noFill/>
              <a:ln>
                <a:noFill/>
              </a:ln>
              <a:effectLst/>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'G19'!$A$2:$A$13</c:f>
              <c:strCache>
                <c:ptCount val="12"/>
                <c:pt idx="0">
                  <c:v>IIS BIODONOSTIA</c:v>
                </c:pt>
                <c:pt idx="1">
                  <c:v>IBS. GRANADA</c:v>
                </c:pt>
                <c:pt idx="2">
                  <c:v>IDIBELL</c:v>
                </c:pt>
                <c:pt idx="3">
                  <c:v>IIS PRINCESA</c:v>
                </c:pt>
                <c:pt idx="4">
                  <c:v>IR-HUVH</c:v>
                </c:pt>
                <c:pt idx="5">
                  <c:v>IRB LÉRIDA</c:v>
                </c:pt>
                <c:pt idx="6">
                  <c:v>Idisba</c:v>
                </c:pt>
                <c:pt idx="7">
                  <c:v>IISFJD</c:v>
                </c:pt>
                <c:pt idx="8">
                  <c:v>IBIMA</c:v>
                </c:pt>
                <c:pt idx="9">
                  <c:v>IDIVAL</c:v>
                </c:pt>
                <c:pt idx="10">
                  <c:v>IRYCIS</c:v>
                </c:pt>
                <c:pt idx="11">
                  <c:v>INIBIC</c:v>
                </c:pt>
              </c:strCache>
            </c:strRef>
          </c:cat>
          <c:val>
            <c:numRef>
              <c:f>'G19'!$B$2:$B$13</c:f>
              <c:numCache>
                <c:formatCode>General</c:formatCode>
                <c:ptCount val="12"/>
                <c:pt idx="0">
                  <c:v>62.76</c:v>
                </c:pt>
                <c:pt idx="1">
                  <c:v>60</c:v>
                </c:pt>
                <c:pt idx="2">
                  <c:v>58</c:v>
                </c:pt>
                <c:pt idx="3">
                  <c:v>56.41</c:v>
                </c:pt>
                <c:pt idx="4">
                  <c:v>55.4</c:v>
                </c:pt>
                <c:pt idx="5">
                  <c:v>55</c:v>
                </c:pt>
                <c:pt idx="6" formatCode="0">
                  <c:v>55</c:v>
                </c:pt>
                <c:pt idx="7">
                  <c:v>54.22</c:v>
                </c:pt>
                <c:pt idx="8">
                  <c:v>54</c:v>
                </c:pt>
                <c:pt idx="9">
                  <c:v>48.6</c:v>
                </c:pt>
                <c:pt idx="10">
                  <c:v>44</c:v>
                </c:pt>
                <c:pt idx="11">
                  <c:v>26.9</c:v>
                </c:pt>
              </c:numCache>
            </c:numRef>
          </c:val>
          <c:extLst>
            <c:ext xmlns:c16="http://schemas.microsoft.com/office/drawing/2014/chart" uri="{C3380CC4-5D6E-409C-BE32-E72D297353CC}">
              <c16:uniqueId val="{0000000E-A791-42FB-82BE-2BDB739881CB}"/>
            </c:ext>
          </c:extLst>
        </c:ser>
        <c:dLbls>
          <c:showLegendKey val="0"/>
          <c:showVal val="0"/>
          <c:showCatName val="0"/>
          <c:showSerName val="0"/>
          <c:showPercent val="0"/>
          <c:showBubbleSize val="0"/>
        </c:dLbls>
        <c:gapWidth val="150"/>
        <c:axId val="89885525"/>
        <c:axId val="80875716"/>
      </c:barChart>
      <c:catAx>
        <c:axId val="89885525"/>
        <c:scaling>
          <c:orientation val="minMax"/>
        </c:scaling>
        <c:delete val="0"/>
        <c:axPos val="l"/>
        <c:numFmt formatCode="General" sourceLinked="0"/>
        <c:majorTickMark val="out"/>
        <c:minorTickMark val="none"/>
        <c:tickLblPos val="nextTo"/>
        <c:spPr>
          <a:ln w="6480">
            <a:solidFill>
              <a:srgbClr val="8B8B8B"/>
            </a:solidFill>
            <a:round/>
          </a:ln>
        </c:spPr>
        <c:txPr>
          <a:bodyPr/>
          <a:lstStyle/>
          <a:p>
            <a:pPr>
              <a:defRPr sz="800" b="0" strike="noStrike" spc="-1">
                <a:solidFill>
                  <a:srgbClr val="000000"/>
                </a:solidFill>
                <a:latin typeface="Calibri"/>
              </a:defRPr>
            </a:pPr>
            <a:endParaRPr lang="ca-ES"/>
          </a:p>
        </c:txPr>
        <c:crossAx val="80875716"/>
        <c:crosses val="autoZero"/>
        <c:auto val="1"/>
        <c:lblAlgn val="ctr"/>
        <c:lblOffset val="100"/>
        <c:noMultiLvlLbl val="0"/>
      </c:catAx>
      <c:valAx>
        <c:axId val="80875716"/>
        <c:scaling>
          <c:orientation val="minMax"/>
        </c:scaling>
        <c:delete val="0"/>
        <c:axPos val="b"/>
        <c:numFmt formatCode="General" sourceLinked="0"/>
        <c:majorTickMark val="out"/>
        <c:minorTickMark val="none"/>
        <c:tickLblPos val="nextTo"/>
        <c:spPr>
          <a:ln w="6480">
            <a:solidFill>
              <a:srgbClr val="8B8B8B"/>
            </a:solidFill>
            <a:round/>
          </a:ln>
        </c:spPr>
        <c:txPr>
          <a:bodyPr/>
          <a:lstStyle/>
          <a:p>
            <a:pPr>
              <a:defRPr sz="800" b="0" strike="noStrike" spc="-1">
                <a:solidFill>
                  <a:srgbClr val="000000"/>
                </a:solidFill>
                <a:latin typeface="Calibri"/>
              </a:defRPr>
            </a:pPr>
            <a:endParaRPr lang="ca-ES"/>
          </a:p>
        </c:txPr>
        <c:crossAx val="89885525"/>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000000"/>
                </a:solidFill>
                <a:latin typeface="Calibri"/>
              </a:defRPr>
            </a:pPr>
            <a:r>
              <a:rPr lang="es-ES" sz="1400" b="0" strike="noStrike" spc="-1">
                <a:solidFill>
                  <a:srgbClr val="000000"/>
                </a:solidFill>
                <a:latin typeface="Calibri"/>
              </a:rPr>
              <a:t>Gràfic III-4.20.
Patents sol·licitades</a:t>
            </a:r>
          </a:p>
        </c:rich>
      </c:tx>
      <c:overlay val="0"/>
      <c:spPr>
        <a:noFill/>
        <a:ln w="0">
          <a:noFill/>
        </a:ln>
      </c:spPr>
    </c:title>
    <c:autoTitleDeleted val="0"/>
    <c:plotArea>
      <c:layout>
        <c:manualLayout>
          <c:layoutTarget val="inner"/>
          <c:xMode val="edge"/>
          <c:yMode val="edge"/>
          <c:x val="0.17020165763884401"/>
          <c:y val="0.21794061907770099"/>
          <c:w val="0.82699210337401297"/>
          <c:h val="0.68909244051379204"/>
        </c:manualLayout>
      </c:layout>
      <c:barChart>
        <c:barDir val="bar"/>
        <c:grouping val="clustered"/>
        <c:varyColors val="0"/>
        <c:ser>
          <c:idx val="0"/>
          <c:order val="0"/>
          <c:spPr>
            <a:solidFill>
              <a:srgbClr val="C9C9C9"/>
            </a:solidFill>
            <a:ln w="0">
              <a:noFill/>
            </a:ln>
          </c:spPr>
          <c:invertIfNegative val="0"/>
          <c:dPt>
            <c:idx val="0"/>
            <c:invertIfNegative val="0"/>
            <c:bubble3D val="0"/>
            <c:extLst>
              <c:ext xmlns:c16="http://schemas.microsoft.com/office/drawing/2014/chart" uri="{C3380CC4-5D6E-409C-BE32-E72D297353CC}">
                <c16:uniqueId val="{00000001-303A-4E96-9769-0D74868F3A00}"/>
              </c:ext>
            </c:extLst>
          </c:dPt>
          <c:dPt>
            <c:idx val="1"/>
            <c:invertIfNegative val="0"/>
            <c:bubble3D val="0"/>
            <c:extLst>
              <c:ext xmlns:c16="http://schemas.microsoft.com/office/drawing/2014/chart" uri="{C3380CC4-5D6E-409C-BE32-E72D297353CC}">
                <c16:uniqueId val="{00000003-303A-4E96-9769-0D74868F3A00}"/>
              </c:ext>
            </c:extLst>
          </c:dPt>
          <c:dPt>
            <c:idx val="2"/>
            <c:invertIfNegative val="0"/>
            <c:bubble3D val="0"/>
            <c:extLst>
              <c:ext xmlns:c16="http://schemas.microsoft.com/office/drawing/2014/chart" uri="{C3380CC4-5D6E-409C-BE32-E72D297353CC}">
                <c16:uniqueId val="{00000005-303A-4E96-9769-0D74868F3A00}"/>
              </c:ext>
            </c:extLst>
          </c:dPt>
          <c:dPt>
            <c:idx val="3"/>
            <c:invertIfNegative val="0"/>
            <c:bubble3D val="0"/>
            <c:extLst>
              <c:ext xmlns:c16="http://schemas.microsoft.com/office/drawing/2014/chart" uri="{C3380CC4-5D6E-409C-BE32-E72D297353CC}">
                <c16:uniqueId val="{00000007-303A-4E96-9769-0D74868F3A00}"/>
              </c:ext>
            </c:extLst>
          </c:dPt>
          <c:dPt>
            <c:idx val="4"/>
            <c:invertIfNegative val="0"/>
            <c:bubble3D val="0"/>
            <c:extLst>
              <c:ext xmlns:c16="http://schemas.microsoft.com/office/drawing/2014/chart" uri="{C3380CC4-5D6E-409C-BE32-E72D297353CC}">
                <c16:uniqueId val="{00000009-303A-4E96-9769-0D74868F3A00}"/>
              </c:ext>
            </c:extLst>
          </c:dPt>
          <c:dPt>
            <c:idx val="5"/>
            <c:invertIfNegative val="0"/>
            <c:bubble3D val="0"/>
            <c:extLst>
              <c:ext xmlns:c16="http://schemas.microsoft.com/office/drawing/2014/chart" uri="{C3380CC4-5D6E-409C-BE32-E72D297353CC}">
                <c16:uniqueId val="{0000000B-303A-4E96-9769-0D74868F3A00}"/>
              </c:ext>
            </c:extLst>
          </c:dPt>
          <c:dPt>
            <c:idx val="8"/>
            <c:invertIfNegative val="0"/>
            <c:bubble3D val="0"/>
            <c:spPr>
              <a:solidFill>
                <a:srgbClr val="F4B183"/>
              </a:solidFill>
              <a:ln w="0">
                <a:noFill/>
              </a:ln>
            </c:spPr>
            <c:extLst>
              <c:ext xmlns:c16="http://schemas.microsoft.com/office/drawing/2014/chart" uri="{C3380CC4-5D6E-409C-BE32-E72D297353CC}">
                <c16:uniqueId val="{0000000D-303A-4E96-9769-0D74868F3A00}"/>
              </c:ext>
            </c:extLst>
          </c:dPt>
          <c:dLbls>
            <c:dLbl>
              <c:idx val="0"/>
              <c:numFmt formatCode="#,##0\ _€"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303A-4E96-9769-0D74868F3A00}"/>
                </c:ext>
              </c:extLst>
            </c:dLbl>
            <c:dLbl>
              <c:idx val="1"/>
              <c:numFmt formatCode="#,##0\ _€"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303A-4E96-9769-0D74868F3A00}"/>
                </c:ext>
              </c:extLst>
            </c:dLbl>
            <c:dLbl>
              <c:idx val="2"/>
              <c:numFmt formatCode="#,##0\ _€"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303A-4E96-9769-0D74868F3A00}"/>
                </c:ext>
              </c:extLst>
            </c:dLbl>
            <c:dLbl>
              <c:idx val="3"/>
              <c:numFmt formatCode="#,##0\ _€"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303A-4E96-9769-0D74868F3A00}"/>
                </c:ext>
              </c:extLst>
            </c:dLbl>
            <c:dLbl>
              <c:idx val="4"/>
              <c:numFmt formatCode="#,##0\ _€"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303A-4E96-9769-0D74868F3A00}"/>
                </c:ext>
              </c:extLst>
            </c:dLbl>
            <c:dLbl>
              <c:idx val="5"/>
              <c:numFmt formatCode="#,##0\ _€"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303A-4E96-9769-0D74868F3A00}"/>
                </c:ext>
              </c:extLst>
            </c:dLbl>
            <c:dLbl>
              <c:idx val="8"/>
              <c:numFmt formatCode="#,##0\ _€" sourceLinked="0"/>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D-303A-4E96-9769-0D74868F3A00}"/>
                </c:ext>
              </c:extLst>
            </c:dLbl>
            <c:numFmt formatCode="#,##0\ _€" sourceLinked="0"/>
            <c:spPr>
              <a:noFill/>
              <a:ln>
                <a:noFill/>
              </a:ln>
              <a:effectLst/>
            </c:spPr>
            <c:txPr>
              <a:bodyPr wrap="square"/>
              <a:lstStyle/>
              <a:p>
                <a:pPr>
                  <a:defRPr sz="800" b="0" strike="noStrike" spc="-1">
                    <a:solidFill>
                      <a:srgbClr val="000000"/>
                    </a:solidFill>
                    <a:latin typeface="Calibri"/>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'G20'!$A$2:$A$11</c:f>
              <c:strCache>
                <c:ptCount val="10"/>
                <c:pt idx="0">
                  <c:v>IBIS</c:v>
                </c:pt>
                <c:pt idx="1">
                  <c:v>IBIMA</c:v>
                </c:pt>
                <c:pt idx="2">
                  <c:v>IBS.GRANADA</c:v>
                </c:pt>
                <c:pt idx="3">
                  <c:v>IDIVAL</c:v>
                </c:pt>
                <c:pt idx="4">
                  <c:v>IIS LA FE</c:v>
                </c:pt>
                <c:pt idx="5">
                  <c:v>IISFJD</c:v>
                </c:pt>
                <c:pt idx="6">
                  <c:v>IRYCIS</c:v>
                </c:pt>
                <c:pt idx="7">
                  <c:v>INIBIC</c:v>
                </c:pt>
                <c:pt idx="8">
                  <c:v>Idisba</c:v>
                </c:pt>
                <c:pt idx="9">
                  <c:v>IIS BIODONOSTIA</c:v>
                </c:pt>
              </c:strCache>
            </c:strRef>
          </c:cat>
          <c:val>
            <c:numRef>
              <c:f>'G20'!$B$2:$B$11</c:f>
              <c:numCache>
                <c:formatCode>General</c:formatCode>
                <c:ptCount val="10"/>
                <c:pt idx="0">
                  <c:v>18</c:v>
                </c:pt>
                <c:pt idx="1">
                  <c:v>16</c:v>
                </c:pt>
                <c:pt idx="2">
                  <c:v>15</c:v>
                </c:pt>
                <c:pt idx="3">
                  <c:v>10</c:v>
                </c:pt>
                <c:pt idx="4">
                  <c:v>8</c:v>
                </c:pt>
                <c:pt idx="5">
                  <c:v>6</c:v>
                </c:pt>
                <c:pt idx="6">
                  <c:v>5</c:v>
                </c:pt>
                <c:pt idx="7">
                  <c:v>5</c:v>
                </c:pt>
                <c:pt idx="8" formatCode="0">
                  <c:v>5</c:v>
                </c:pt>
                <c:pt idx="9">
                  <c:v>4</c:v>
                </c:pt>
              </c:numCache>
            </c:numRef>
          </c:val>
          <c:extLst>
            <c:ext xmlns:c16="http://schemas.microsoft.com/office/drawing/2014/chart" uri="{C3380CC4-5D6E-409C-BE32-E72D297353CC}">
              <c16:uniqueId val="{0000000E-303A-4E96-9769-0D74868F3A00}"/>
            </c:ext>
          </c:extLst>
        </c:ser>
        <c:dLbls>
          <c:showLegendKey val="0"/>
          <c:showVal val="0"/>
          <c:showCatName val="0"/>
          <c:showSerName val="0"/>
          <c:showPercent val="0"/>
          <c:showBubbleSize val="0"/>
        </c:dLbls>
        <c:gapWidth val="150"/>
        <c:axId val="93915697"/>
        <c:axId val="81861741"/>
      </c:barChart>
      <c:catAx>
        <c:axId val="93915697"/>
        <c:scaling>
          <c:orientation val="minMax"/>
        </c:scaling>
        <c:delete val="0"/>
        <c:axPos val="l"/>
        <c:numFmt formatCode="General" sourceLinked="0"/>
        <c:majorTickMark val="out"/>
        <c:minorTickMark val="none"/>
        <c:tickLblPos val="nextTo"/>
        <c:spPr>
          <a:ln w="6480">
            <a:solidFill>
              <a:srgbClr val="8B8B8B"/>
            </a:solidFill>
            <a:round/>
          </a:ln>
        </c:spPr>
        <c:txPr>
          <a:bodyPr/>
          <a:lstStyle/>
          <a:p>
            <a:pPr>
              <a:defRPr sz="800" b="0" strike="noStrike" spc="-1">
                <a:solidFill>
                  <a:srgbClr val="000000"/>
                </a:solidFill>
                <a:latin typeface="Calibri"/>
              </a:defRPr>
            </a:pPr>
            <a:endParaRPr lang="ca-ES"/>
          </a:p>
        </c:txPr>
        <c:crossAx val="81861741"/>
        <c:crosses val="autoZero"/>
        <c:auto val="1"/>
        <c:lblAlgn val="ctr"/>
        <c:lblOffset val="100"/>
        <c:noMultiLvlLbl val="0"/>
      </c:catAx>
      <c:valAx>
        <c:axId val="81861741"/>
        <c:scaling>
          <c:orientation val="minMax"/>
        </c:scaling>
        <c:delete val="0"/>
        <c:axPos val="b"/>
        <c:numFmt formatCode="General" sourceLinked="0"/>
        <c:majorTickMark val="out"/>
        <c:minorTickMark val="none"/>
        <c:tickLblPos val="nextTo"/>
        <c:spPr>
          <a:ln w="6480">
            <a:solidFill>
              <a:srgbClr val="8B8B8B"/>
            </a:solidFill>
            <a:round/>
          </a:ln>
        </c:spPr>
        <c:txPr>
          <a:bodyPr/>
          <a:lstStyle/>
          <a:p>
            <a:pPr>
              <a:defRPr sz="800" b="0" strike="noStrike" spc="-1">
                <a:solidFill>
                  <a:srgbClr val="000000"/>
                </a:solidFill>
                <a:latin typeface="Calibri"/>
              </a:defRPr>
            </a:pPr>
            <a:endParaRPr lang="ca-ES"/>
          </a:p>
        </c:txPr>
        <c:crossAx val="93915697"/>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000000"/>
                </a:solidFill>
                <a:latin typeface="Calibri"/>
              </a:defRPr>
            </a:pPr>
            <a:r>
              <a:rPr lang="es-ES" sz="1400" b="0" strike="noStrike" spc="-1">
                <a:solidFill>
                  <a:srgbClr val="000000"/>
                </a:solidFill>
                <a:latin typeface="Calibri"/>
              </a:rPr>
              <a:t>Gràfic III-4.21.
Visites al portal web Bibliosalut.com, 2015-2020</a:t>
            </a:r>
          </a:p>
        </c:rich>
      </c:tx>
      <c:layout>
        <c:manualLayout>
          <c:xMode val="edge"/>
          <c:yMode val="edge"/>
          <c:x val="0.16224926011180499"/>
          <c:y val="2.38448599980212E-2"/>
        </c:manualLayout>
      </c:layout>
      <c:overlay val="0"/>
      <c:spPr>
        <a:noFill/>
        <a:ln w="0">
          <a:noFill/>
        </a:ln>
      </c:spPr>
    </c:title>
    <c:autoTitleDeleted val="0"/>
    <c:plotArea>
      <c:layout/>
      <c:barChart>
        <c:barDir val="col"/>
        <c:grouping val="clustered"/>
        <c:varyColors val="0"/>
        <c:ser>
          <c:idx val="1"/>
          <c:order val="0"/>
          <c:invertIfNegative val="0"/>
          <c:cat>
            <c:numRef>
              <c:f>'G21'!$B$7:$B$12</c:f>
              <c:numCache>
                <c:formatCode>General</c:formatCode>
                <c:ptCount val="6"/>
                <c:pt idx="0">
                  <c:v>2015</c:v>
                </c:pt>
                <c:pt idx="1">
                  <c:v>2016</c:v>
                </c:pt>
                <c:pt idx="2">
                  <c:v>2017</c:v>
                </c:pt>
                <c:pt idx="3">
                  <c:v>2018</c:v>
                </c:pt>
                <c:pt idx="4">
                  <c:v>2019</c:v>
                </c:pt>
                <c:pt idx="5">
                  <c:v>2020</c:v>
                </c:pt>
              </c:numCache>
            </c:numRef>
          </c:cat>
          <c:val>
            <c:numRef>
              <c:f>'G21'!$C$7:$C$12</c:f>
              <c:numCache>
                <c:formatCode>General</c:formatCode>
                <c:ptCount val="6"/>
                <c:pt idx="0">
                  <c:v>99071</c:v>
                </c:pt>
                <c:pt idx="1">
                  <c:v>104660</c:v>
                </c:pt>
                <c:pt idx="2">
                  <c:v>100482</c:v>
                </c:pt>
                <c:pt idx="3">
                  <c:v>104439</c:v>
                </c:pt>
                <c:pt idx="4">
                  <c:v>90561</c:v>
                </c:pt>
                <c:pt idx="5">
                  <c:v>95604</c:v>
                </c:pt>
              </c:numCache>
            </c:numRef>
          </c:val>
          <c:extLst>
            <c:ext xmlns:c16="http://schemas.microsoft.com/office/drawing/2014/chart" uri="{C3380CC4-5D6E-409C-BE32-E72D297353CC}">
              <c16:uniqueId val="{00000002-98AF-4AA1-8E43-304A8578BF00}"/>
            </c:ext>
          </c:extLst>
        </c:ser>
        <c:dLbls>
          <c:showLegendKey val="0"/>
          <c:showVal val="0"/>
          <c:showCatName val="0"/>
          <c:showSerName val="0"/>
          <c:showPercent val="0"/>
          <c:showBubbleSize val="0"/>
        </c:dLbls>
        <c:gapWidth val="219"/>
        <c:overlap val="-27"/>
        <c:axId val="47085159"/>
        <c:axId val="68160504"/>
      </c:barChart>
      <c:catAx>
        <c:axId val="47085159"/>
        <c:scaling>
          <c:orientation val="minMax"/>
        </c:scaling>
        <c:delete val="0"/>
        <c:axPos val="b"/>
        <c:title>
          <c:tx>
            <c:rich>
              <a:bodyPr rot="0"/>
              <a:lstStyle/>
              <a:p>
                <a:pPr>
                  <a:defRPr lang="en-US" sz="800" b="0" strike="noStrike" spc="-1">
                    <a:solidFill>
                      <a:srgbClr val="595959"/>
                    </a:solidFill>
                    <a:latin typeface="Calibri"/>
                  </a:defRPr>
                </a:pPr>
                <a:r>
                  <a:rPr lang="en-US" sz="800" b="0" strike="noStrike" spc="-1">
                    <a:solidFill>
                      <a:srgbClr val="595959"/>
                    </a:solidFill>
                    <a:latin typeface="Calibri"/>
                  </a:rPr>
                  <a:t>Any</a:t>
                </a:r>
              </a:p>
            </c:rich>
          </c:tx>
          <c:overlay val="0"/>
          <c:spPr>
            <a:noFill/>
            <a:ln w="0">
              <a:noFill/>
            </a:ln>
          </c:spPr>
        </c:title>
        <c:numFmt formatCode="General" sourceLinked="0"/>
        <c:majorTickMark val="none"/>
        <c:minorTickMark val="none"/>
        <c:tickLblPos val="nextTo"/>
        <c:spPr>
          <a:ln w="9360">
            <a:solidFill>
              <a:srgbClr val="D9D9D9"/>
            </a:solidFill>
            <a:round/>
          </a:ln>
        </c:spPr>
        <c:txPr>
          <a:bodyPr/>
          <a:lstStyle/>
          <a:p>
            <a:pPr>
              <a:defRPr sz="800" b="0" strike="noStrike" spc="-1">
                <a:solidFill>
                  <a:srgbClr val="000000"/>
                </a:solidFill>
                <a:latin typeface="Calibri"/>
              </a:defRPr>
            </a:pPr>
            <a:endParaRPr lang="ca-ES"/>
          </a:p>
        </c:txPr>
        <c:crossAx val="68160504"/>
        <c:crosses val="autoZero"/>
        <c:auto val="1"/>
        <c:lblAlgn val="ctr"/>
        <c:lblOffset val="100"/>
        <c:noMultiLvlLbl val="0"/>
      </c:catAx>
      <c:valAx>
        <c:axId val="68160504"/>
        <c:scaling>
          <c:orientation val="minMax"/>
        </c:scaling>
        <c:delete val="0"/>
        <c:axPos val="l"/>
        <c:majorGridlines>
          <c:spPr>
            <a:ln w="9360">
              <a:solidFill>
                <a:srgbClr val="D9D9D9"/>
              </a:solidFill>
              <a:round/>
            </a:ln>
          </c:spPr>
        </c:majorGridlines>
        <c:title>
          <c:tx>
            <c:rich>
              <a:bodyPr rot="-5400000"/>
              <a:lstStyle/>
              <a:p>
                <a:pPr>
                  <a:defRPr lang="es-ES" sz="800" b="0" strike="noStrike" spc="-1">
                    <a:solidFill>
                      <a:srgbClr val="000000"/>
                    </a:solidFill>
                    <a:latin typeface="Calibri"/>
                  </a:defRPr>
                </a:pPr>
                <a:r>
                  <a:rPr lang="es-ES" sz="800" b="0" strike="noStrike" spc="-1">
                    <a:solidFill>
                      <a:srgbClr val="000000"/>
                    </a:solidFill>
                    <a:latin typeface="Calibri"/>
                  </a:rPr>
                  <a:t>Nombre  de visites</a:t>
                </a:r>
              </a:p>
            </c:rich>
          </c:tx>
          <c:layout>
            <c:manualLayout>
              <c:xMode val="edge"/>
              <c:yMode val="edge"/>
              <c:x val="2.22952975994739E-2"/>
              <c:y val="0.24517661027011001"/>
            </c:manualLayout>
          </c:layout>
          <c:overlay val="0"/>
          <c:spPr>
            <a:noFill/>
            <a:ln w="0">
              <a:noFill/>
            </a:ln>
          </c:spPr>
        </c:title>
        <c:numFmt formatCode="General" sourceLinked="0"/>
        <c:majorTickMark val="none"/>
        <c:minorTickMark val="none"/>
        <c:tickLblPos val="nextTo"/>
        <c:spPr>
          <a:ln w="6480">
            <a:noFill/>
          </a:ln>
        </c:spPr>
        <c:txPr>
          <a:bodyPr/>
          <a:lstStyle/>
          <a:p>
            <a:pPr>
              <a:defRPr sz="800" b="0" strike="noStrike" spc="-1">
                <a:solidFill>
                  <a:srgbClr val="000000"/>
                </a:solidFill>
                <a:latin typeface="Calibri"/>
              </a:defRPr>
            </a:pPr>
            <a:endParaRPr lang="ca-ES"/>
          </a:p>
        </c:txPr>
        <c:crossAx val="47085159"/>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000000"/>
                </a:solidFill>
                <a:latin typeface="Calibri"/>
              </a:defRPr>
            </a:pPr>
            <a:r>
              <a:rPr lang="es-ES" sz="1400" b="0" strike="noStrike" spc="-1">
                <a:solidFill>
                  <a:srgbClr val="000000"/>
                </a:solidFill>
                <a:latin typeface="Calibri"/>
              </a:rPr>
              <a:t>Gràfic III-4.22.
Descàrregues del text complet Bibliosalut, 
2015-2020</a:t>
            </a:r>
          </a:p>
        </c:rich>
      </c:tx>
      <c:layout>
        <c:manualLayout>
          <c:xMode val="edge"/>
          <c:yMode val="edge"/>
          <c:x val="0.159612598185007"/>
          <c:y val="3.2368916971510897E-2"/>
        </c:manualLayout>
      </c:layout>
      <c:overlay val="0"/>
      <c:spPr>
        <a:noFill/>
        <a:ln w="0">
          <a:noFill/>
        </a:ln>
      </c:spPr>
    </c:title>
    <c:autoTitleDeleted val="0"/>
    <c:plotArea>
      <c:layout/>
      <c:barChart>
        <c:barDir val="col"/>
        <c:grouping val="clustered"/>
        <c:varyColors val="0"/>
        <c:ser>
          <c:idx val="1"/>
          <c:order val="0"/>
          <c:invertIfNegative val="0"/>
          <c:cat>
            <c:numRef>
              <c:f>'G22'!$A$4:$A$9</c:f>
              <c:numCache>
                <c:formatCode>General</c:formatCode>
                <c:ptCount val="6"/>
                <c:pt idx="0">
                  <c:v>2015</c:v>
                </c:pt>
                <c:pt idx="1">
                  <c:v>2016</c:v>
                </c:pt>
                <c:pt idx="2">
                  <c:v>2017</c:v>
                </c:pt>
                <c:pt idx="3">
                  <c:v>2018</c:v>
                </c:pt>
                <c:pt idx="4">
                  <c:v>2019</c:v>
                </c:pt>
                <c:pt idx="5">
                  <c:v>2020</c:v>
                </c:pt>
              </c:numCache>
            </c:numRef>
          </c:cat>
          <c:val>
            <c:numRef>
              <c:f>'G22'!$B$4:$B$9</c:f>
              <c:numCache>
                <c:formatCode>General</c:formatCode>
                <c:ptCount val="6"/>
                <c:pt idx="0">
                  <c:v>250857</c:v>
                </c:pt>
                <c:pt idx="1">
                  <c:v>250099</c:v>
                </c:pt>
                <c:pt idx="2">
                  <c:v>260773</c:v>
                </c:pt>
                <c:pt idx="3">
                  <c:v>259852</c:v>
                </c:pt>
                <c:pt idx="4">
                  <c:v>241104</c:v>
                </c:pt>
                <c:pt idx="5">
                  <c:v>200641</c:v>
                </c:pt>
              </c:numCache>
            </c:numRef>
          </c:val>
          <c:extLst>
            <c:ext xmlns:c16="http://schemas.microsoft.com/office/drawing/2014/chart" uri="{C3380CC4-5D6E-409C-BE32-E72D297353CC}">
              <c16:uniqueId val="{00000002-5259-47DE-A5EA-C459F9C284A9}"/>
            </c:ext>
          </c:extLst>
        </c:ser>
        <c:dLbls>
          <c:showLegendKey val="0"/>
          <c:showVal val="0"/>
          <c:showCatName val="0"/>
          <c:showSerName val="0"/>
          <c:showPercent val="0"/>
          <c:showBubbleSize val="0"/>
        </c:dLbls>
        <c:gapWidth val="219"/>
        <c:overlap val="-27"/>
        <c:axId val="81483694"/>
        <c:axId val="43694236"/>
      </c:barChart>
      <c:catAx>
        <c:axId val="81483694"/>
        <c:scaling>
          <c:orientation val="minMax"/>
        </c:scaling>
        <c:delete val="0"/>
        <c:axPos val="b"/>
        <c:title>
          <c:tx>
            <c:rich>
              <a:bodyPr rot="0"/>
              <a:lstStyle/>
              <a:p>
                <a:pPr>
                  <a:defRPr lang="en-US" sz="800" b="0" strike="noStrike" spc="-1">
                    <a:solidFill>
                      <a:srgbClr val="000000"/>
                    </a:solidFill>
                    <a:latin typeface="Calibri"/>
                  </a:defRPr>
                </a:pPr>
                <a:r>
                  <a:rPr lang="en-US" sz="800" b="0" strike="noStrike" spc="-1">
                    <a:solidFill>
                      <a:srgbClr val="000000"/>
                    </a:solidFill>
                    <a:latin typeface="Calibri"/>
                  </a:rPr>
                  <a:t>Any</a:t>
                </a:r>
              </a:p>
            </c:rich>
          </c:tx>
          <c:overlay val="0"/>
          <c:spPr>
            <a:noFill/>
            <a:ln w="0">
              <a:noFill/>
            </a:ln>
          </c:spPr>
        </c:title>
        <c:numFmt formatCode="General" sourceLinked="0"/>
        <c:majorTickMark val="none"/>
        <c:minorTickMark val="none"/>
        <c:tickLblPos val="nextTo"/>
        <c:spPr>
          <a:ln w="9360">
            <a:solidFill>
              <a:srgbClr val="D9D9D9"/>
            </a:solidFill>
            <a:round/>
          </a:ln>
        </c:spPr>
        <c:txPr>
          <a:bodyPr/>
          <a:lstStyle/>
          <a:p>
            <a:pPr>
              <a:defRPr sz="800" b="0" strike="noStrike" spc="-1">
                <a:solidFill>
                  <a:srgbClr val="000000"/>
                </a:solidFill>
                <a:latin typeface="Calibri"/>
              </a:defRPr>
            </a:pPr>
            <a:endParaRPr lang="ca-ES"/>
          </a:p>
        </c:txPr>
        <c:crossAx val="43694236"/>
        <c:crosses val="autoZero"/>
        <c:auto val="1"/>
        <c:lblAlgn val="ctr"/>
        <c:lblOffset val="100"/>
        <c:noMultiLvlLbl val="0"/>
      </c:catAx>
      <c:valAx>
        <c:axId val="43694236"/>
        <c:scaling>
          <c:orientation val="minMax"/>
        </c:scaling>
        <c:delete val="0"/>
        <c:axPos val="l"/>
        <c:majorGridlines>
          <c:spPr>
            <a:ln w="9360">
              <a:solidFill>
                <a:srgbClr val="D9D9D9"/>
              </a:solidFill>
              <a:round/>
            </a:ln>
          </c:spPr>
        </c:majorGridlines>
        <c:title>
          <c:tx>
            <c:rich>
              <a:bodyPr rot="-5400000"/>
              <a:lstStyle/>
              <a:p>
                <a:pPr>
                  <a:defRPr lang="es-ES" sz="800" b="0" strike="noStrike" spc="-1">
                    <a:solidFill>
                      <a:srgbClr val="000000"/>
                    </a:solidFill>
                    <a:latin typeface="Calibri"/>
                  </a:defRPr>
                </a:pPr>
                <a:r>
                  <a:rPr lang="es-ES" sz="800" b="0" strike="noStrike" spc="-1">
                    <a:solidFill>
                      <a:srgbClr val="000000"/>
                    </a:solidFill>
                    <a:latin typeface="Calibri"/>
                  </a:rPr>
                  <a:t>Nombre  de descàrregues</a:t>
                </a:r>
              </a:p>
            </c:rich>
          </c:tx>
          <c:layout>
            <c:manualLayout>
              <c:xMode val="edge"/>
              <c:yMode val="edge"/>
              <c:x val="2.2267978342103301E-2"/>
              <c:y val="0.245205631304733"/>
            </c:manualLayout>
          </c:layout>
          <c:overlay val="0"/>
          <c:spPr>
            <a:noFill/>
            <a:ln w="0">
              <a:noFill/>
            </a:ln>
          </c:spPr>
        </c:title>
        <c:numFmt formatCode="General" sourceLinked="0"/>
        <c:majorTickMark val="none"/>
        <c:minorTickMark val="none"/>
        <c:tickLblPos val="nextTo"/>
        <c:spPr>
          <a:ln w="6480">
            <a:noFill/>
          </a:ln>
        </c:spPr>
        <c:txPr>
          <a:bodyPr/>
          <a:lstStyle/>
          <a:p>
            <a:pPr>
              <a:defRPr sz="800" b="0" strike="noStrike" spc="-1">
                <a:solidFill>
                  <a:srgbClr val="000000"/>
                </a:solidFill>
                <a:latin typeface="Calibri"/>
              </a:defRPr>
            </a:pPr>
            <a:endParaRPr lang="ca-ES"/>
          </a:p>
        </c:txPr>
        <c:crossAx val="81483694"/>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000" b="0" strike="noStrike" spc="-1">
                <a:solidFill>
                  <a:srgbClr val="000000"/>
                </a:solidFill>
                <a:latin typeface="Calibri"/>
                <a:ea typeface="Calibri"/>
              </a:defRPr>
            </a:pPr>
            <a:r>
              <a:rPr lang="es-ES" sz="1000" b="0" strike="noStrike" spc="-1">
                <a:solidFill>
                  <a:srgbClr val="000000"/>
                </a:solidFill>
                <a:latin typeface="Calibri"/>
                <a:ea typeface="Calibri"/>
              </a:rPr>
              <a:t>Gràfic III-4.23.
De les afirmacions següents, quina expressa millor la seva opinió sobre el funcionament del sistema sanitari (2008-2019)</a:t>
            </a:r>
          </a:p>
        </c:rich>
      </c:tx>
      <c:layout>
        <c:manualLayout>
          <c:xMode val="edge"/>
          <c:yMode val="edge"/>
          <c:x val="0.19598113738738701"/>
          <c:y val="0"/>
        </c:manualLayout>
      </c:layout>
      <c:overlay val="0"/>
      <c:spPr>
        <a:noFill/>
        <a:ln w="0">
          <a:noFill/>
        </a:ln>
      </c:spPr>
    </c:title>
    <c:autoTitleDeleted val="0"/>
    <c:plotArea>
      <c:layout>
        <c:manualLayout>
          <c:layoutTarget val="inner"/>
          <c:xMode val="edge"/>
          <c:yMode val="edge"/>
          <c:x val="6.3802083333333301E-2"/>
          <c:y val="5.5325749741468498E-2"/>
          <c:w val="0.93091920045044996"/>
          <c:h val="0.65167183729748401"/>
        </c:manualLayout>
      </c:layout>
      <c:barChart>
        <c:barDir val="col"/>
        <c:grouping val="percentStacked"/>
        <c:varyColors val="0"/>
        <c:ser>
          <c:idx val="0"/>
          <c:order val="0"/>
          <c:tx>
            <c:strRef>
              <c:f>'G23'!$A$42</c:f>
              <c:strCache>
                <c:ptCount val="1"/>
                <c:pt idx="0">
                  <c:v>CAIB En general, funciona bastant bé</c:v>
                </c:pt>
              </c:strCache>
            </c:strRef>
          </c:tx>
          <c:spPr>
            <a:solidFill>
              <a:srgbClr val="00FFFF"/>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'G23'!$B$41:$BQ$41</c:f>
              <c:strCache>
                <c:ptCount val="68"/>
                <c:pt idx="0">
                  <c:v>1995 CAIB</c:v>
                </c:pt>
                <c:pt idx="1">
                  <c:v>1995 SNS</c:v>
                </c:pt>
                <c:pt idx="3">
                  <c:v>1997 CAIB</c:v>
                </c:pt>
                <c:pt idx="4">
                  <c:v>1997 SNS</c:v>
                </c:pt>
                <c:pt idx="6">
                  <c:v>1998 CAIB</c:v>
                </c:pt>
                <c:pt idx="7">
                  <c:v>1998 SNS</c:v>
                </c:pt>
                <c:pt idx="9">
                  <c:v>1999 CAIB</c:v>
                </c:pt>
                <c:pt idx="10">
                  <c:v>1999 SNS</c:v>
                </c:pt>
                <c:pt idx="12">
                  <c:v>2000 CAIB</c:v>
                </c:pt>
                <c:pt idx="13">
                  <c:v>2000 SNS</c:v>
                </c:pt>
                <c:pt idx="15">
                  <c:v>2002 CAIB</c:v>
                </c:pt>
                <c:pt idx="16">
                  <c:v>2002 SNS</c:v>
                </c:pt>
                <c:pt idx="18">
                  <c:v>2003 CAIB</c:v>
                </c:pt>
                <c:pt idx="19">
                  <c:v>2003 SNS</c:v>
                </c:pt>
                <c:pt idx="21">
                  <c:v>2004 CAIB</c:v>
                </c:pt>
                <c:pt idx="22">
                  <c:v>2004 SNS</c:v>
                </c:pt>
                <c:pt idx="24">
                  <c:v>2005 CAIB</c:v>
                </c:pt>
                <c:pt idx="25">
                  <c:v>2005 SNS</c:v>
                </c:pt>
                <c:pt idx="27">
                  <c:v>2006 CAIB</c:v>
                </c:pt>
                <c:pt idx="28">
                  <c:v>2006 SNS</c:v>
                </c:pt>
                <c:pt idx="30">
                  <c:v>2007 CAIB</c:v>
                </c:pt>
                <c:pt idx="31">
                  <c:v>2007 SNS</c:v>
                </c:pt>
                <c:pt idx="33">
                  <c:v>2008 CAIB</c:v>
                </c:pt>
                <c:pt idx="34">
                  <c:v>2008 SNS</c:v>
                </c:pt>
                <c:pt idx="36">
                  <c:v>2009 CAIB</c:v>
                </c:pt>
                <c:pt idx="37">
                  <c:v>2009 SNS</c:v>
                </c:pt>
                <c:pt idx="39">
                  <c:v>2010 CAIB</c:v>
                </c:pt>
                <c:pt idx="40">
                  <c:v>2010 SNS</c:v>
                </c:pt>
                <c:pt idx="42">
                  <c:v>2011 CAIB</c:v>
                </c:pt>
                <c:pt idx="43">
                  <c:v>2011 SNS</c:v>
                </c:pt>
                <c:pt idx="45">
                  <c:v>2012 CAIB</c:v>
                </c:pt>
                <c:pt idx="46">
                  <c:v>2012 SNS</c:v>
                </c:pt>
                <c:pt idx="48">
                  <c:v>2013 CAIB</c:v>
                </c:pt>
                <c:pt idx="49">
                  <c:v>2013 SNS</c:v>
                </c:pt>
                <c:pt idx="51">
                  <c:v>2014 CAIB</c:v>
                </c:pt>
                <c:pt idx="52">
                  <c:v>2014 SNS</c:v>
                </c:pt>
                <c:pt idx="54">
                  <c:v>2015 CAIB</c:v>
                </c:pt>
                <c:pt idx="55">
                  <c:v>2015 SNS</c:v>
                </c:pt>
                <c:pt idx="57">
                  <c:v>2016 CAIB</c:v>
                </c:pt>
                <c:pt idx="58">
                  <c:v>2016 SNS</c:v>
                </c:pt>
                <c:pt idx="60">
                  <c:v>2017 CAIB</c:v>
                </c:pt>
                <c:pt idx="61">
                  <c:v>2017 SNS</c:v>
                </c:pt>
                <c:pt idx="63">
                  <c:v>2018CAIB</c:v>
                </c:pt>
                <c:pt idx="64">
                  <c:v>2018SNS</c:v>
                </c:pt>
                <c:pt idx="66">
                  <c:v>2019CAIB</c:v>
                </c:pt>
                <c:pt idx="67">
                  <c:v>2019SNS</c:v>
                </c:pt>
              </c:strCache>
            </c:strRef>
          </c:cat>
          <c:val>
            <c:numRef>
              <c:f>'G23'!$B$42:$BQ$42</c:f>
              <c:numCache>
                <c:formatCode>0.00</c:formatCode>
                <c:ptCount val="68"/>
                <c:pt idx="0">
                  <c:v>15.56</c:v>
                </c:pt>
                <c:pt idx="3">
                  <c:v>16.09</c:v>
                </c:pt>
                <c:pt idx="6">
                  <c:v>21.93</c:v>
                </c:pt>
                <c:pt idx="9">
                  <c:v>22.5108225108225</c:v>
                </c:pt>
                <c:pt idx="12">
                  <c:v>26.637554585152799</c:v>
                </c:pt>
                <c:pt idx="15">
                  <c:v>16.589956381351598</c:v>
                </c:pt>
                <c:pt idx="18">
                  <c:v>14.348216727215901</c:v>
                </c:pt>
                <c:pt idx="21">
                  <c:v>18.190986171781201</c:v>
                </c:pt>
                <c:pt idx="24">
                  <c:v>17.600000000000001</c:v>
                </c:pt>
                <c:pt idx="27">
                  <c:v>25.630297688797199</c:v>
                </c:pt>
                <c:pt idx="30">
                  <c:v>30.845143391937899</c:v>
                </c:pt>
                <c:pt idx="33">
                  <c:v>25.605344605130998</c:v>
                </c:pt>
                <c:pt idx="36">
                  <c:v>27.3</c:v>
                </c:pt>
                <c:pt idx="39">
                  <c:v>26.59</c:v>
                </c:pt>
                <c:pt idx="42">
                  <c:v>29.08</c:v>
                </c:pt>
                <c:pt idx="45" formatCode="General">
                  <c:v>24.23</c:v>
                </c:pt>
                <c:pt idx="48">
                  <c:v>18.059999999999999</c:v>
                </c:pt>
                <c:pt idx="51">
                  <c:v>12.1</c:v>
                </c:pt>
                <c:pt idx="54">
                  <c:v>19.3</c:v>
                </c:pt>
                <c:pt idx="57">
                  <c:v>26.2</c:v>
                </c:pt>
                <c:pt idx="60">
                  <c:v>25</c:v>
                </c:pt>
                <c:pt idx="63">
                  <c:v>34.200000000000003</c:v>
                </c:pt>
                <c:pt idx="66">
                  <c:v>35.200000000000003</c:v>
                </c:pt>
              </c:numCache>
            </c:numRef>
          </c:val>
          <c:extLst>
            <c:ext xmlns:c16="http://schemas.microsoft.com/office/drawing/2014/chart" uri="{C3380CC4-5D6E-409C-BE32-E72D297353CC}">
              <c16:uniqueId val="{00000000-CB43-4CDE-A0D7-FCE7AF77D63B}"/>
            </c:ext>
          </c:extLst>
        </c:ser>
        <c:ser>
          <c:idx val="1"/>
          <c:order val="1"/>
          <c:tx>
            <c:strRef>
              <c:f>'G23'!$A$43</c:f>
              <c:strCache>
                <c:ptCount val="1"/>
                <c:pt idx="0">
                  <c:v>SNS En general, funciona bastant bé</c:v>
                </c:pt>
              </c:strCache>
            </c:strRef>
          </c:tx>
          <c:spPr>
            <a:solidFill>
              <a:srgbClr val="00FFFF"/>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'G23'!$B$41:$BQ$41</c:f>
              <c:strCache>
                <c:ptCount val="68"/>
                <c:pt idx="0">
                  <c:v>1995 CAIB</c:v>
                </c:pt>
                <c:pt idx="1">
                  <c:v>1995 SNS</c:v>
                </c:pt>
                <c:pt idx="3">
                  <c:v>1997 CAIB</c:v>
                </c:pt>
                <c:pt idx="4">
                  <c:v>1997 SNS</c:v>
                </c:pt>
                <c:pt idx="6">
                  <c:v>1998 CAIB</c:v>
                </c:pt>
                <c:pt idx="7">
                  <c:v>1998 SNS</c:v>
                </c:pt>
                <c:pt idx="9">
                  <c:v>1999 CAIB</c:v>
                </c:pt>
                <c:pt idx="10">
                  <c:v>1999 SNS</c:v>
                </c:pt>
                <c:pt idx="12">
                  <c:v>2000 CAIB</c:v>
                </c:pt>
                <c:pt idx="13">
                  <c:v>2000 SNS</c:v>
                </c:pt>
                <c:pt idx="15">
                  <c:v>2002 CAIB</c:v>
                </c:pt>
                <c:pt idx="16">
                  <c:v>2002 SNS</c:v>
                </c:pt>
                <c:pt idx="18">
                  <c:v>2003 CAIB</c:v>
                </c:pt>
                <c:pt idx="19">
                  <c:v>2003 SNS</c:v>
                </c:pt>
                <c:pt idx="21">
                  <c:v>2004 CAIB</c:v>
                </c:pt>
                <c:pt idx="22">
                  <c:v>2004 SNS</c:v>
                </c:pt>
                <c:pt idx="24">
                  <c:v>2005 CAIB</c:v>
                </c:pt>
                <c:pt idx="25">
                  <c:v>2005 SNS</c:v>
                </c:pt>
                <c:pt idx="27">
                  <c:v>2006 CAIB</c:v>
                </c:pt>
                <c:pt idx="28">
                  <c:v>2006 SNS</c:v>
                </c:pt>
                <c:pt idx="30">
                  <c:v>2007 CAIB</c:v>
                </c:pt>
                <c:pt idx="31">
                  <c:v>2007 SNS</c:v>
                </c:pt>
                <c:pt idx="33">
                  <c:v>2008 CAIB</c:v>
                </c:pt>
                <c:pt idx="34">
                  <c:v>2008 SNS</c:v>
                </c:pt>
                <c:pt idx="36">
                  <c:v>2009 CAIB</c:v>
                </c:pt>
                <c:pt idx="37">
                  <c:v>2009 SNS</c:v>
                </c:pt>
                <c:pt idx="39">
                  <c:v>2010 CAIB</c:v>
                </c:pt>
                <c:pt idx="40">
                  <c:v>2010 SNS</c:v>
                </c:pt>
                <c:pt idx="42">
                  <c:v>2011 CAIB</c:v>
                </c:pt>
                <c:pt idx="43">
                  <c:v>2011 SNS</c:v>
                </c:pt>
                <c:pt idx="45">
                  <c:v>2012 CAIB</c:v>
                </c:pt>
                <c:pt idx="46">
                  <c:v>2012 SNS</c:v>
                </c:pt>
                <c:pt idx="48">
                  <c:v>2013 CAIB</c:v>
                </c:pt>
                <c:pt idx="49">
                  <c:v>2013 SNS</c:v>
                </c:pt>
                <c:pt idx="51">
                  <c:v>2014 CAIB</c:v>
                </c:pt>
                <c:pt idx="52">
                  <c:v>2014 SNS</c:v>
                </c:pt>
                <c:pt idx="54">
                  <c:v>2015 CAIB</c:v>
                </c:pt>
                <c:pt idx="55">
                  <c:v>2015 SNS</c:v>
                </c:pt>
                <c:pt idx="57">
                  <c:v>2016 CAIB</c:v>
                </c:pt>
                <c:pt idx="58">
                  <c:v>2016 SNS</c:v>
                </c:pt>
                <c:pt idx="60">
                  <c:v>2017 CAIB</c:v>
                </c:pt>
                <c:pt idx="61">
                  <c:v>2017 SNS</c:v>
                </c:pt>
                <c:pt idx="63">
                  <c:v>2018CAIB</c:v>
                </c:pt>
                <c:pt idx="64">
                  <c:v>2018SNS</c:v>
                </c:pt>
                <c:pt idx="66">
                  <c:v>2019CAIB</c:v>
                </c:pt>
                <c:pt idx="67">
                  <c:v>2019SNS</c:v>
                </c:pt>
              </c:strCache>
            </c:strRef>
          </c:cat>
          <c:val>
            <c:numRef>
              <c:f>'G23'!$B$43:$BQ$43</c:f>
              <c:numCache>
                <c:formatCode>0.00</c:formatCode>
                <c:ptCount val="68"/>
                <c:pt idx="1">
                  <c:v>20.71</c:v>
                </c:pt>
                <c:pt idx="4">
                  <c:v>21.26</c:v>
                </c:pt>
                <c:pt idx="7">
                  <c:v>21.77</c:v>
                </c:pt>
                <c:pt idx="10">
                  <c:v>23.355942199941001</c:v>
                </c:pt>
                <c:pt idx="13">
                  <c:v>21.341963318085298</c:v>
                </c:pt>
                <c:pt idx="16">
                  <c:v>18.4082883787495</c:v>
                </c:pt>
                <c:pt idx="19">
                  <c:v>18.578577433682899</c:v>
                </c:pt>
                <c:pt idx="22">
                  <c:v>19.8</c:v>
                </c:pt>
                <c:pt idx="25">
                  <c:v>19.399999999999999</c:v>
                </c:pt>
                <c:pt idx="28">
                  <c:v>19.161755839721899</c:v>
                </c:pt>
                <c:pt idx="31">
                  <c:v>20.053111813219999</c:v>
                </c:pt>
                <c:pt idx="34">
                  <c:v>19.228410833625201</c:v>
                </c:pt>
                <c:pt idx="37">
                  <c:v>21.2</c:v>
                </c:pt>
                <c:pt idx="40">
                  <c:v>23.86</c:v>
                </c:pt>
                <c:pt idx="43">
                  <c:v>24.24</c:v>
                </c:pt>
                <c:pt idx="46">
                  <c:v>22.92</c:v>
                </c:pt>
                <c:pt idx="49">
                  <c:v>20.059999999999999</c:v>
                </c:pt>
                <c:pt idx="52">
                  <c:v>17.7</c:v>
                </c:pt>
                <c:pt idx="55">
                  <c:v>18.2</c:v>
                </c:pt>
                <c:pt idx="58">
                  <c:v>19.8</c:v>
                </c:pt>
                <c:pt idx="61">
                  <c:v>19.600000000000001</c:v>
                </c:pt>
                <c:pt idx="64">
                  <c:v>21.2</c:v>
                </c:pt>
                <c:pt idx="67">
                  <c:v>23.2</c:v>
                </c:pt>
              </c:numCache>
            </c:numRef>
          </c:val>
          <c:extLst>
            <c:ext xmlns:c16="http://schemas.microsoft.com/office/drawing/2014/chart" uri="{C3380CC4-5D6E-409C-BE32-E72D297353CC}">
              <c16:uniqueId val="{00000001-CB43-4CDE-A0D7-FCE7AF77D63B}"/>
            </c:ext>
          </c:extLst>
        </c:ser>
        <c:ser>
          <c:idx val="2"/>
          <c:order val="2"/>
          <c:tx>
            <c:strRef>
              <c:f>'G23'!$A$44</c:f>
              <c:strCache>
                <c:ptCount val="1"/>
                <c:pt idx="0">
                  <c:v>CAIB Funciona bé, però són necessaris alguns canvis</c:v>
                </c:pt>
              </c:strCache>
            </c:strRef>
          </c:tx>
          <c:spPr>
            <a:solidFill>
              <a:srgbClr val="FF00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'G23'!$B$41:$BQ$41</c:f>
              <c:strCache>
                <c:ptCount val="68"/>
                <c:pt idx="0">
                  <c:v>1995 CAIB</c:v>
                </c:pt>
                <c:pt idx="1">
                  <c:v>1995 SNS</c:v>
                </c:pt>
                <c:pt idx="3">
                  <c:v>1997 CAIB</c:v>
                </c:pt>
                <c:pt idx="4">
                  <c:v>1997 SNS</c:v>
                </c:pt>
                <c:pt idx="6">
                  <c:v>1998 CAIB</c:v>
                </c:pt>
                <c:pt idx="7">
                  <c:v>1998 SNS</c:v>
                </c:pt>
                <c:pt idx="9">
                  <c:v>1999 CAIB</c:v>
                </c:pt>
                <c:pt idx="10">
                  <c:v>1999 SNS</c:v>
                </c:pt>
                <c:pt idx="12">
                  <c:v>2000 CAIB</c:v>
                </c:pt>
                <c:pt idx="13">
                  <c:v>2000 SNS</c:v>
                </c:pt>
                <c:pt idx="15">
                  <c:v>2002 CAIB</c:v>
                </c:pt>
                <c:pt idx="16">
                  <c:v>2002 SNS</c:v>
                </c:pt>
                <c:pt idx="18">
                  <c:v>2003 CAIB</c:v>
                </c:pt>
                <c:pt idx="19">
                  <c:v>2003 SNS</c:v>
                </c:pt>
                <c:pt idx="21">
                  <c:v>2004 CAIB</c:v>
                </c:pt>
                <c:pt idx="22">
                  <c:v>2004 SNS</c:v>
                </c:pt>
                <c:pt idx="24">
                  <c:v>2005 CAIB</c:v>
                </c:pt>
                <c:pt idx="25">
                  <c:v>2005 SNS</c:v>
                </c:pt>
                <c:pt idx="27">
                  <c:v>2006 CAIB</c:v>
                </c:pt>
                <c:pt idx="28">
                  <c:v>2006 SNS</c:v>
                </c:pt>
                <c:pt idx="30">
                  <c:v>2007 CAIB</c:v>
                </c:pt>
                <c:pt idx="31">
                  <c:v>2007 SNS</c:v>
                </c:pt>
                <c:pt idx="33">
                  <c:v>2008 CAIB</c:v>
                </c:pt>
                <c:pt idx="34">
                  <c:v>2008 SNS</c:v>
                </c:pt>
                <c:pt idx="36">
                  <c:v>2009 CAIB</c:v>
                </c:pt>
                <c:pt idx="37">
                  <c:v>2009 SNS</c:v>
                </c:pt>
                <c:pt idx="39">
                  <c:v>2010 CAIB</c:v>
                </c:pt>
                <c:pt idx="40">
                  <c:v>2010 SNS</c:v>
                </c:pt>
                <c:pt idx="42">
                  <c:v>2011 CAIB</c:v>
                </c:pt>
                <c:pt idx="43">
                  <c:v>2011 SNS</c:v>
                </c:pt>
                <c:pt idx="45">
                  <c:v>2012 CAIB</c:v>
                </c:pt>
                <c:pt idx="46">
                  <c:v>2012 SNS</c:v>
                </c:pt>
                <c:pt idx="48">
                  <c:v>2013 CAIB</c:v>
                </c:pt>
                <c:pt idx="49">
                  <c:v>2013 SNS</c:v>
                </c:pt>
                <c:pt idx="51">
                  <c:v>2014 CAIB</c:v>
                </c:pt>
                <c:pt idx="52">
                  <c:v>2014 SNS</c:v>
                </c:pt>
                <c:pt idx="54">
                  <c:v>2015 CAIB</c:v>
                </c:pt>
                <c:pt idx="55">
                  <c:v>2015 SNS</c:v>
                </c:pt>
                <c:pt idx="57">
                  <c:v>2016 CAIB</c:v>
                </c:pt>
                <c:pt idx="58">
                  <c:v>2016 SNS</c:v>
                </c:pt>
                <c:pt idx="60">
                  <c:v>2017 CAIB</c:v>
                </c:pt>
                <c:pt idx="61">
                  <c:v>2017 SNS</c:v>
                </c:pt>
                <c:pt idx="63">
                  <c:v>2018CAIB</c:v>
                </c:pt>
                <c:pt idx="64">
                  <c:v>2018SNS</c:v>
                </c:pt>
                <c:pt idx="66">
                  <c:v>2019CAIB</c:v>
                </c:pt>
                <c:pt idx="67">
                  <c:v>2019SNS</c:v>
                </c:pt>
              </c:strCache>
            </c:strRef>
          </c:cat>
          <c:val>
            <c:numRef>
              <c:f>'G23'!$B$44:$BQ$44</c:f>
              <c:numCache>
                <c:formatCode>0.00</c:formatCode>
                <c:ptCount val="68"/>
                <c:pt idx="0">
                  <c:v>36.44</c:v>
                </c:pt>
                <c:pt idx="3">
                  <c:v>37.39</c:v>
                </c:pt>
                <c:pt idx="6">
                  <c:v>34.65</c:v>
                </c:pt>
                <c:pt idx="9">
                  <c:v>41.558441558441601</c:v>
                </c:pt>
                <c:pt idx="12">
                  <c:v>37.991266375545798</c:v>
                </c:pt>
                <c:pt idx="15">
                  <c:v>41.485866424970098</c:v>
                </c:pt>
                <c:pt idx="18">
                  <c:v>39.57</c:v>
                </c:pt>
                <c:pt idx="21">
                  <c:v>42.842736015772303</c:v>
                </c:pt>
                <c:pt idx="24">
                  <c:v>41.6</c:v>
                </c:pt>
                <c:pt idx="27">
                  <c:v>49.593878634310599</c:v>
                </c:pt>
                <c:pt idx="30">
                  <c:v>47.820709940504003</c:v>
                </c:pt>
                <c:pt idx="33">
                  <c:v>53.687476747959998</c:v>
                </c:pt>
                <c:pt idx="36">
                  <c:v>48.6</c:v>
                </c:pt>
                <c:pt idx="39">
                  <c:v>52.22</c:v>
                </c:pt>
                <c:pt idx="42">
                  <c:v>50.92</c:v>
                </c:pt>
                <c:pt idx="45" formatCode="General">
                  <c:v>41.64</c:v>
                </c:pt>
                <c:pt idx="48">
                  <c:v>39.880000000000003</c:v>
                </c:pt>
                <c:pt idx="51">
                  <c:v>46.1</c:v>
                </c:pt>
                <c:pt idx="54">
                  <c:v>40.5</c:v>
                </c:pt>
                <c:pt idx="57">
                  <c:v>44.6</c:v>
                </c:pt>
                <c:pt idx="60">
                  <c:v>50.2</c:v>
                </c:pt>
                <c:pt idx="63">
                  <c:v>38.799999999999997</c:v>
                </c:pt>
                <c:pt idx="66">
                  <c:v>46.5</c:v>
                </c:pt>
              </c:numCache>
            </c:numRef>
          </c:val>
          <c:extLst>
            <c:ext xmlns:c16="http://schemas.microsoft.com/office/drawing/2014/chart" uri="{C3380CC4-5D6E-409C-BE32-E72D297353CC}">
              <c16:uniqueId val="{00000002-CB43-4CDE-A0D7-FCE7AF77D63B}"/>
            </c:ext>
          </c:extLst>
        </c:ser>
        <c:ser>
          <c:idx val="3"/>
          <c:order val="3"/>
          <c:tx>
            <c:strRef>
              <c:f>'G23'!$A$45</c:f>
              <c:strCache>
                <c:ptCount val="1"/>
                <c:pt idx="0">
                  <c:v>SNS Funciona bé, però són necessaris alguns canvis</c:v>
                </c:pt>
              </c:strCache>
            </c:strRef>
          </c:tx>
          <c:spPr>
            <a:solidFill>
              <a:srgbClr val="FF00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'G23'!$B$41:$BQ$41</c:f>
              <c:strCache>
                <c:ptCount val="68"/>
                <c:pt idx="0">
                  <c:v>1995 CAIB</c:v>
                </c:pt>
                <c:pt idx="1">
                  <c:v>1995 SNS</c:v>
                </c:pt>
                <c:pt idx="3">
                  <c:v>1997 CAIB</c:v>
                </c:pt>
                <c:pt idx="4">
                  <c:v>1997 SNS</c:v>
                </c:pt>
                <c:pt idx="6">
                  <c:v>1998 CAIB</c:v>
                </c:pt>
                <c:pt idx="7">
                  <c:v>1998 SNS</c:v>
                </c:pt>
                <c:pt idx="9">
                  <c:v>1999 CAIB</c:v>
                </c:pt>
                <c:pt idx="10">
                  <c:v>1999 SNS</c:v>
                </c:pt>
                <c:pt idx="12">
                  <c:v>2000 CAIB</c:v>
                </c:pt>
                <c:pt idx="13">
                  <c:v>2000 SNS</c:v>
                </c:pt>
                <c:pt idx="15">
                  <c:v>2002 CAIB</c:v>
                </c:pt>
                <c:pt idx="16">
                  <c:v>2002 SNS</c:v>
                </c:pt>
                <c:pt idx="18">
                  <c:v>2003 CAIB</c:v>
                </c:pt>
                <c:pt idx="19">
                  <c:v>2003 SNS</c:v>
                </c:pt>
                <c:pt idx="21">
                  <c:v>2004 CAIB</c:v>
                </c:pt>
                <c:pt idx="22">
                  <c:v>2004 SNS</c:v>
                </c:pt>
                <c:pt idx="24">
                  <c:v>2005 CAIB</c:v>
                </c:pt>
                <c:pt idx="25">
                  <c:v>2005 SNS</c:v>
                </c:pt>
                <c:pt idx="27">
                  <c:v>2006 CAIB</c:v>
                </c:pt>
                <c:pt idx="28">
                  <c:v>2006 SNS</c:v>
                </c:pt>
                <c:pt idx="30">
                  <c:v>2007 CAIB</c:v>
                </c:pt>
                <c:pt idx="31">
                  <c:v>2007 SNS</c:v>
                </c:pt>
                <c:pt idx="33">
                  <c:v>2008 CAIB</c:v>
                </c:pt>
                <c:pt idx="34">
                  <c:v>2008 SNS</c:v>
                </c:pt>
                <c:pt idx="36">
                  <c:v>2009 CAIB</c:v>
                </c:pt>
                <c:pt idx="37">
                  <c:v>2009 SNS</c:v>
                </c:pt>
                <c:pt idx="39">
                  <c:v>2010 CAIB</c:v>
                </c:pt>
                <c:pt idx="40">
                  <c:v>2010 SNS</c:v>
                </c:pt>
                <c:pt idx="42">
                  <c:v>2011 CAIB</c:v>
                </c:pt>
                <c:pt idx="43">
                  <c:v>2011 SNS</c:v>
                </c:pt>
                <c:pt idx="45">
                  <c:v>2012 CAIB</c:v>
                </c:pt>
                <c:pt idx="46">
                  <c:v>2012 SNS</c:v>
                </c:pt>
                <c:pt idx="48">
                  <c:v>2013 CAIB</c:v>
                </c:pt>
                <c:pt idx="49">
                  <c:v>2013 SNS</c:v>
                </c:pt>
                <c:pt idx="51">
                  <c:v>2014 CAIB</c:v>
                </c:pt>
                <c:pt idx="52">
                  <c:v>2014 SNS</c:v>
                </c:pt>
                <c:pt idx="54">
                  <c:v>2015 CAIB</c:v>
                </c:pt>
                <c:pt idx="55">
                  <c:v>2015 SNS</c:v>
                </c:pt>
                <c:pt idx="57">
                  <c:v>2016 CAIB</c:v>
                </c:pt>
                <c:pt idx="58">
                  <c:v>2016 SNS</c:v>
                </c:pt>
                <c:pt idx="60">
                  <c:v>2017 CAIB</c:v>
                </c:pt>
                <c:pt idx="61">
                  <c:v>2017 SNS</c:v>
                </c:pt>
                <c:pt idx="63">
                  <c:v>2018CAIB</c:v>
                </c:pt>
                <c:pt idx="64">
                  <c:v>2018SNS</c:v>
                </c:pt>
                <c:pt idx="66">
                  <c:v>2019CAIB</c:v>
                </c:pt>
                <c:pt idx="67">
                  <c:v>2019SNS</c:v>
                </c:pt>
              </c:strCache>
            </c:strRef>
          </c:cat>
          <c:val>
            <c:numRef>
              <c:f>'G23'!$B$45:$BQ$45</c:f>
              <c:numCache>
                <c:formatCode>0.00</c:formatCode>
                <c:ptCount val="68"/>
                <c:pt idx="1">
                  <c:v>40.57</c:v>
                </c:pt>
                <c:pt idx="4">
                  <c:v>41.1</c:v>
                </c:pt>
                <c:pt idx="7">
                  <c:v>43.47</c:v>
                </c:pt>
                <c:pt idx="10">
                  <c:v>45.030964317310499</c:v>
                </c:pt>
                <c:pt idx="13">
                  <c:v>45.4587528379353</c:v>
                </c:pt>
                <c:pt idx="16">
                  <c:v>47.666308239774601</c:v>
                </c:pt>
                <c:pt idx="19">
                  <c:v>47.61</c:v>
                </c:pt>
                <c:pt idx="22">
                  <c:v>47.1</c:v>
                </c:pt>
                <c:pt idx="25">
                  <c:v>48.3</c:v>
                </c:pt>
                <c:pt idx="28">
                  <c:v>50.529876712702404</c:v>
                </c:pt>
                <c:pt idx="31">
                  <c:v>47.348382421659103</c:v>
                </c:pt>
                <c:pt idx="34">
                  <c:v>48.863730301542297</c:v>
                </c:pt>
                <c:pt idx="37">
                  <c:v>48</c:v>
                </c:pt>
                <c:pt idx="40">
                  <c:v>50.02</c:v>
                </c:pt>
                <c:pt idx="43">
                  <c:v>48.88</c:v>
                </c:pt>
                <c:pt idx="46">
                  <c:v>47.73</c:v>
                </c:pt>
                <c:pt idx="49">
                  <c:v>45.81</c:v>
                </c:pt>
                <c:pt idx="52">
                  <c:v>45</c:v>
                </c:pt>
                <c:pt idx="55">
                  <c:v>45.5</c:v>
                </c:pt>
                <c:pt idx="58">
                  <c:v>46.3</c:v>
                </c:pt>
                <c:pt idx="61">
                  <c:v>48</c:v>
                </c:pt>
                <c:pt idx="64">
                  <c:v>47.1</c:v>
                </c:pt>
                <c:pt idx="67">
                  <c:v>48.9</c:v>
                </c:pt>
              </c:numCache>
            </c:numRef>
          </c:val>
          <c:extLst>
            <c:ext xmlns:c16="http://schemas.microsoft.com/office/drawing/2014/chart" uri="{C3380CC4-5D6E-409C-BE32-E72D297353CC}">
              <c16:uniqueId val="{00000003-CB43-4CDE-A0D7-FCE7AF77D63B}"/>
            </c:ext>
          </c:extLst>
        </c:ser>
        <c:ser>
          <c:idx val="4"/>
          <c:order val="4"/>
          <c:tx>
            <c:strRef>
              <c:f>'G23'!$A$46</c:f>
              <c:strCache>
                <c:ptCount val="1"/>
                <c:pt idx="0">
                  <c:v>CAIB Necessita canvis fonamentals, encara que algunes coses funcionen</c:v>
                </c:pt>
              </c:strCache>
            </c:strRef>
          </c:tx>
          <c:spPr>
            <a:solidFill>
              <a:srgbClr val="00FF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'G23'!$B$41:$BQ$41</c:f>
              <c:strCache>
                <c:ptCount val="68"/>
                <c:pt idx="0">
                  <c:v>1995 CAIB</c:v>
                </c:pt>
                <c:pt idx="1">
                  <c:v>1995 SNS</c:v>
                </c:pt>
                <c:pt idx="3">
                  <c:v>1997 CAIB</c:v>
                </c:pt>
                <c:pt idx="4">
                  <c:v>1997 SNS</c:v>
                </c:pt>
                <c:pt idx="6">
                  <c:v>1998 CAIB</c:v>
                </c:pt>
                <c:pt idx="7">
                  <c:v>1998 SNS</c:v>
                </c:pt>
                <c:pt idx="9">
                  <c:v>1999 CAIB</c:v>
                </c:pt>
                <c:pt idx="10">
                  <c:v>1999 SNS</c:v>
                </c:pt>
                <c:pt idx="12">
                  <c:v>2000 CAIB</c:v>
                </c:pt>
                <c:pt idx="13">
                  <c:v>2000 SNS</c:v>
                </c:pt>
                <c:pt idx="15">
                  <c:v>2002 CAIB</c:v>
                </c:pt>
                <c:pt idx="16">
                  <c:v>2002 SNS</c:v>
                </c:pt>
                <c:pt idx="18">
                  <c:v>2003 CAIB</c:v>
                </c:pt>
                <c:pt idx="19">
                  <c:v>2003 SNS</c:v>
                </c:pt>
                <c:pt idx="21">
                  <c:v>2004 CAIB</c:v>
                </c:pt>
                <c:pt idx="22">
                  <c:v>2004 SNS</c:v>
                </c:pt>
                <c:pt idx="24">
                  <c:v>2005 CAIB</c:v>
                </c:pt>
                <c:pt idx="25">
                  <c:v>2005 SNS</c:v>
                </c:pt>
                <c:pt idx="27">
                  <c:v>2006 CAIB</c:v>
                </c:pt>
                <c:pt idx="28">
                  <c:v>2006 SNS</c:v>
                </c:pt>
                <c:pt idx="30">
                  <c:v>2007 CAIB</c:v>
                </c:pt>
                <c:pt idx="31">
                  <c:v>2007 SNS</c:v>
                </c:pt>
                <c:pt idx="33">
                  <c:v>2008 CAIB</c:v>
                </c:pt>
                <c:pt idx="34">
                  <c:v>2008 SNS</c:v>
                </c:pt>
                <c:pt idx="36">
                  <c:v>2009 CAIB</c:v>
                </c:pt>
                <c:pt idx="37">
                  <c:v>2009 SNS</c:v>
                </c:pt>
                <c:pt idx="39">
                  <c:v>2010 CAIB</c:v>
                </c:pt>
                <c:pt idx="40">
                  <c:v>2010 SNS</c:v>
                </c:pt>
                <c:pt idx="42">
                  <c:v>2011 CAIB</c:v>
                </c:pt>
                <c:pt idx="43">
                  <c:v>2011 SNS</c:v>
                </c:pt>
                <c:pt idx="45">
                  <c:v>2012 CAIB</c:v>
                </c:pt>
                <c:pt idx="46">
                  <c:v>2012 SNS</c:v>
                </c:pt>
                <c:pt idx="48">
                  <c:v>2013 CAIB</c:v>
                </c:pt>
                <c:pt idx="49">
                  <c:v>2013 SNS</c:v>
                </c:pt>
                <c:pt idx="51">
                  <c:v>2014 CAIB</c:v>
                </c:pt>
                <c:pt idx="52">
                  <c:v>2014 SNS</c:v>
                </c:pt>
                <c:pt idx="54">
                  <c:v>2015 CAIB</c:v>
                </c:pt>
                <c:pt idx="55">
                  <c:v>2015 SNS</c:v>
                </c:pt>
                <c:pt idx="57">
                  <c:v>2016 CAIB</c:v>
                </c:pt>
                <c:pt idx="58">
                  <c:v>2016 SNS</c:v>
                </c:pt>
                <c:pt idx="60">
                  <c:v>2017 CAIB</c:v>
                </c:pt>
                <c:pt idx="61">
                  <c:v>2017 SNS</c:v>
                </c:pt>
                <c:pt idx="63">
                  <c:v>2018CAIB</c:v>
                </c:pt>
                <c:pt idx="64">
                  <c:v>2018SNS</c:v>
                </c:pt>
                <c:pt idx="66">
                  <c:v>2019CAIB</c:v>
                </c:pt>
                <c:pt idx="67">
                  <c:v>2019SNS</c:v>
                </c:pt>
              </c:strCache>
            </c:strRef>
          </c:cat>
          <c:val>
            <c:numRef>
              <c:f>'G23'!$B$46:$BQ$46</c:f>
              <c:numCache>
                <c:formatCode>0.00</c:formatCode>
                <c:ptCount val="68"/>
                <c:pt idx="0">
                  <c:v>33.78</c:v>
                </c:pt>
                <c:pt idx="3">
                  <c:v>37.39</c:v>
                </c:pt>
                <c:pt idx="6">
                  <c:v>34.21</c:v>
                </c:pt>
                <c:pt idx="9">
                  <c:v>26.839826839826799</c:v>
                </c:pt>
                <c:pt idx="12">
                  <c:v>24.0174672489083</c:v>
                </c:pt>
                <c:pt idx="15">
                  <c:v>33.184790750076999</c:v>
                </c:pt>
                <c:pt idx="18">
                  <c:v>29.13</c:v>
                </c:pt>
                <c:pt idx="21">
                  <c:v>31.1695144972756</c:v>
                </c:pt>
                <c:pt idx="24">
                  <c:v>29.8</c:v>
                </c:pt>
                <c:pt idx="27">
                  <c:v>18.249087770956301</c:v>
                </c:pt>
                <c:pt idx="30">
                  <c:v>16.992278895648099</c:v>
                </c:pt>
                <c:pt idx="33">
                  <c:v>16.709806622181201</c:v>
                </c:pt>
                <c:pt idx="36">
                  <c:v>20.6</c:v>
                </c:pt>
                <c:pt idx="39">
                  <c:v>18.97</c:v>
                </c:pt>
                <c:pt idx="42">
                  <c:v>16.25</c:v>
                </c:pt>
                <c:pt idx="45">
                  <c:v>27.41</c:v>
                </c:pt>
                <c:pt idx="48">
                  <c:v>29.29</c:v>
                </c:pt>
                <c:pt idx="51">
                  <c:v>36.1</c:v>
                </c:pt>
                <c:pt idx="54">
                  <c:v>31.8</c:v>
                </c:pt>
                <c:pt idx="57">
                  <c:v>24.3</c:v>
                </c:pt>
                <c:pt idx="60">
                  <c:v>19.600000000000001</c:v>
                </c:pt>
                <c:pt idx="63">
                  <c:v>21.7</c:v>
                </c:pt>
                <c:pt idx="66">
                  <c:v>12.7</c:v>
                </c:pt>
              </c:numCache>
            </c:numRef>
          </c:val>
          <c:extLst>
            <c:ext xmlns:c16="http://schemas.microsoft.com/office/drawing/2014/chart" uri="{C3380CC4-5D6E-409C-BE32-E72D297353CC}">
              <c16:uniqueId val="{00000004-CB43-4CDE-A0D7-FCE7AF77D63B}"/>
            </c:ext>
          </c:extLst>
        </c:ser>
        <c:ser>
          <c:idx val="5"/>
          <c:order val="5"/>
          <c:tx>
            <c:strRef>
              <c:f>'G23'!$A$47</c:f>
              <c:strCache>
                <c:ptCount val="1"/>
                <c:pt idx="0">
                  <c:v>SNS Necessita canvis fonamentals, encara que algunes coses funcionen</c:v>
                </c:pt>
              </c:strCache>
            </c:strRef>
          </c:tx>
          <c:spPr>
            <a:solidFill>
              <a:srgbClr val="00FF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'G23'!$B$41:$BQ$41</c:f>
              <c:strCache>
                <c:ptCount val="68"/>
                <c:pt idx="0">
                  <c:v>1995 CAIB</c:v>
                </c:pt>
                <c:pt idx="1">
                  <c:v>1995 SNS</c:v>
                </c:pt>
                <c:pt idx="3">
                  <c:v>1997 CAIB</c:v>
                </c:pt>
                <c:pt idx="4">
                  <c:v>1997 SNS</c:v>
                </c:pt>
                <c:pt idx="6">
                  <c:v>1998 CAIB</c:v>
                </c:pt>
                <c:pt idx="7">
                  <c:v>1998 SNS</c:v>
                </c:pt>
                <c:pt idx="9">
                  <c:v>1999 CAIB</c:v>
                </c:pt>
                <c:pt idx="10">
                  <c:v>1999 SNS</c:v>
                </c:pt>
                <c:pt idx="12">
                  <c:v>2000 CAIB</c:v>
                </c:pt>
                <c:pt idx="13">
                  <c:v>2000 SNS</c:v>
                </c:pt>
                <c:pt idx="15">
                  <c:v>2002 CAIB</c:v>
                </c:pt>
                <c:pt idx="16">
                  <c:v>2002 SNS</c:v>
                </c:pt>
                <c:pt idx="18">
                  <c:v>2003 CAIB</c:v>
                </c:pt>
                <c:pt idx="19">
                  <c:v>2003 SNS</c:v>
                </c:pt>
                <c:pt idx="21">
                  <c:v>2004 CAIB</c:v>
                </c:pt>
                <c:pt idx="22">
                  <c:v>2004 SNS</c:v>
                </c:pt>
                <c:pt idx="24">
                  <c:v>2005 CAIB</c:v>
                </c:pt>
                <c:pt idx="25">
                  <c:v>2005 SNS</c:v>
                </c:pt>
                <c:pt idx="27">
                  <c:v>2006 CAIB</c:v>
                </c:pt>
                <c:pt idx="28">
                  <c:v>2006 SNS</c:v>
                </c:pt>
                <c:pt idx="30">
                  <c:v>2007 CAIB</c:v>
                </c:pt>
                <c:pt idx="31">
                  <c:v>2007 SNS</c:v>
                </c:pt>
                <c:pt idx="33">
                  <c:v>2008 CAIB</c:v>
                </c:pt>
                <c:pt idx="34">
                  <c:v>2008 SNS</c:v>
                </c:pt>
                <c:pt idx="36">
                  <c:v>2009 CAIB</c:v>
                </c:pt>
                <c:pt idx="37">
                  <c:v>2009 SNS</c:v>
                </c:pt>
                <c:pt idx="39">
                  <c:v>2010 CAIB</c:v>
                </c:pt>
                <c:pt idx="40">
                  <c:v>2010 SNS</c:v>
                </c:pt>
                <c:pt idx="42">
                  <c:v>2011 CAIB</c:v>
                </c:pt>
                <c:pt idx="43">
                  <c:v>2011 SNS</c:v>
                </c:pt>
                <c:pt idx="45">
                  <c:v>2012 CAIB</c:v>
                </c:pt>
                <c:pt idx="46">
                  <c:v>2012 SNS</c:v>
                </c:pt>
                <c:pt idx="48">
                  <c:v>2013 CAIB</c:v>
                </c:pt>
                <c:pt idx="49">
                  <c:v>2013 SNS</c:v>
                </c:pt>
                <c:pt idx="51">
                  <c:v>2014 CAIB</c:v>
                </c:pt>
                <c:pt idx="52">
                  <c:v>2014 SNS</c:v>
                </c:pt>
                <c:pt idx="54">
                  <c:v>2015 CAIB</c:v>
                </c:pt>
                <c:pt idx="55">
                  <c:v>2015 SNS</c:v>
                </c:pt>
                <c:pt idx="57">
                  <c:v>2016 CAIB</c:v>
                </c:pt>
                <c:pt idx="58">
                  <c:v>2016 SNS</c:v>
                </c:pt>
                <c:pt idx="60">
                  <c:v>2017 CAIB</c:v>
                </c:pt>
                <c:pt idx="61">
                  <c:v>2017 SNS</c:v>
                </c:pt>
                <c:pt idx="63">
                  <c:v>2018CAIB</c:v>
                </c:pt>
                <c:pt idx="64">
                  <c:v>2018SNS</c:v>
                </c:pt>
                <c:pt idx="66">
                  <c:v>2019CAIB</c:v>
                </c:pt>
                <c:pt idx="67">
                  <c:v>2019SNS</c:v>
                </c:pt>
              </c:strCache>
            </c:strRef>
          </c:cat>
          <c:val>
            <c:numRef>
              <c:f>'G23'!$B$47:$BQ$47</c:f>
              <c:numCache>
                <c:formatCode>0.00</c:formatCode>
                <c:ptCount val="68"/>
                <c:pt idx="1">
                  <c:v>28.18</c:v>
                </c:pt>
                <c:pt idx="4">
                  <c:v>28.39</c:v>
                </c:pt>
                <c:pt idx="7">
                  <c:v>27.73</c:v>
                </c:pt>
                <c:pt idx="10">
                  <c:v>23.842524329106499</c:v>
                </c:pt>
                <c:pt idx="13">
                  <c:v>25.512719286230698</c:v>
                </c:pt>
                <c:pt idx="16">
                  <c:v>27.3092500587397</c:v>
                </c:pt>
                <c:pt idx="19">
                  <c:v>26.96</c:v>
                </c:pt>
                <c:pt idx="22">
                  <c:v>27.1</c:v>
                </c:pt>
                <c:pt idx="25">
                  <c:v>26</c:v>
                </c:pt>
                <c:pt idx="28">
                  <c:v>24.970142203749901</c:v>
                </c:pt>
                <c:pt idx="31">
                  <c:v>26.8508635228313</c:v>
                </c:pt>
                <c:pt idx="34">
                  <c:v>26.173198937337201</c:v>
                </c:pt>
                <c:pt idx="37">
                  <c:v>25.3</c:v>
                </c:pt>
                <c:pt idx="40">
                  <c:v>21.6</c:v>
                </c:pt>
                <c:pt idx="43">
                  <c:v>21.91</c:v>
                </c:pt>
                <c:pt idx="46">
                  <c:v>23.6</c:v>
                </c:pt>
                <c:pt idx="49">
                  <c:v>26.54</c:v>
                </c:pt>
                <c:pt idx="52">
                  <c:v>29.9</c:v>
                </c:pt>
                <c:pt idx="55">
                  <c:v>29</c:v>
                </c:pt>
                <c:pt idx="58">
                  <c:v>28</c:v>
                </c:pt>
                <c:pt idx="61">
                  <c:v>26.2</c:v>
                </c:pt>
                <c:pt idx="64">
                  <c:v>26.2</c:v>
                </c:pt>
                <c:pt idx="67">
                  <c:v>23.3</c:v>
                </c:pt>
              </c:numCache>
            </c:numRef>
          </c:val>
          <c:extLst>
            <c:ext xmlns:c16="http://schemas.microsoft.com/office/drawing/2014/chart" uri="{C3380CC4-5D6E-409C-BE32-E72D297353CC}">
              <c16:uniqueId val="{00000005-CB43-4CDE-A0D7-FCE7AF77D63B}"/>
            </c:ext>
          </c:extLst>
        </c:ser>
        <c:ser>
          <c:idx val="6"/>
          <c:order val="6"/>
          <c:tx>
            <c:strRef>
              <c:f>'G23'!$A$48</c:f>
              <c:strCache>
                <c:ptCount val="1"/>
                <c:pt idx="0">
                  <c:v>CAIB Està tan malament que es necessitaria refer-lo</c:v>
                </c:pt>
              </c:strCache>
            </c:strRef>
          </c:tx>
          <c:spPr>
            <a:solidFill>
              <a:srgbClr val="FFFF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'G23'!$B$41:$BQ$41</c:f>
              <c:strCache>
                <c:ptCount val="68"/>
                <c:pt idx="0">
                  <c:v>1995 CAIB</c:v>
                </c:pt>
                <c:pt idx="1">
                  <c:v>1995 SNS</c:v>
                </c:pt>
                <c:pt idx="3">
                  <c:v>1997 CAIB</c:v>
                </c:pt>
                <c:pt idx="4">
                  <c:v>1997 SNS</c:v>
                </c:pt>
                <c:pt idx="6">
                  <c:v>1998 CAIB</c:v>
                </c:pt>
                <c:pt idx="7">
                  <c:v>1998 SNS</c:v>
                </c:pt>
                <c:pt idx="9">
                  <c:v>1999 CAIB</c:v>
                </c:pt>
                <c:pt idx="10">
                  <c:v>1999 SNS</c:v>
                </c:pt>
                <c:pt idx="12">
                  <c:v>2000 CAIB</c:v>
                </c:pt>
                <c:pt idx="13">
                  <c:v>2000 SNS</c:v>
                </c:pt>
                <c:pt idx="15">
                  <c:v>2002 CAIB</c:v>
                </c:pt>
                <c:pt idx="16">
                  <c:v>2002 SNS</c:v>
                </c:pt>
                <c:pt idx="18">
                  <c:v>2003 CAIB</c:v>
                </c:pt>
                <c:pt idx="19">
                  <c:v>2003 SNS</c:v>
                </c:pt>
                <c:pt idx="21">
                  <c:v>2004 CAIB</c:v>
                </c:pt>
                <c:pt idx="22">
                  <c:v>2004 SNS</c:v>
                </c:pt>
                <c:pt idx="24">
                  <c:v>2005 CAIB</c:v>
                </c:pt>
                <c:pt idx="25">
                  <c:v>2005 SNS</c:v>
                </c:pt>
                <c:pt idx="27">
                  <c:v>2006 CAIB</c:v>
                </c:pt>
                <c:pt idx="28">
                  <c:v>2006 SNS</c:v>
                </c:pt>
                <c:pt idx="30">
                  <c:v>2007 CAIB</c:v>
                </c:pt>
                <c:pt idx="31">
                  <c:v>2007 SNS</c:v>
                </c:pt>
                <c:pt idx="33">
                  <c:v>2008 CAIB</c:v>
                </c:pt>
                <c:pt idx="34">
                  <c:v>2008 SNS</c:v>
                </c:pt>
                <c:pt idx="36">
                  <c:v>2009 CAIB</c:v>
                </c:pt>
                <c:pt idx="37">
                  <c:v>2009 SNS</c:v>
                </c:pt>
                <c:pt idx="39">
                  <c:v>2010 CAIB</c:v>
                </c:pt>
                <c:pt idx="40">
                  <c:v>2010 SNS</c:v>
                </c:pt>
                <c:pt idx="42">
                  <c:v>2011 CAIB</c:v>
                </c:pt>
                <c:pt idx="43">
                  <c:v>2011 SNS</c:v>
                </c:pt>
                <c:pt idx="45">
                  <c:v>2012 CAIB</c:v>
                </c:pt>
                <c:pt idx="46">
                  <c:v>2012 SNS</c:v>
                </c:pt>
                <c:pt idx="48">
                  <c:v>2013 CAIB</c:v>
                </c:pt>
                <c:pt idx="49">
                  <c:v>2013 SNS</c:v>
                </c:pt>
                <c:pt idx="51">
                  <c:v>2014 CAIB</c:v>
                </c:pt>
                <c:pt idx="52">
                  <c:v>2014 SNS</c:v>
                </c:pt>
                <c:pt idx="54">
                  <c:v>2015 CAIB</c:v>
                </c:pt>
                <c:pt idx="55">
                  <c:v>2015 SNS</c:v>
                </c:pt>
                <c:pt idx="57">
                  <c:v>2016 CAIB</c:v>
                </c:pt>
                <c:pt idx="58">
                  <c:v>2016 SNS</c:v>
                </c:pt>
                <c:pt idx="60">
                  <c:v>2017 CAIB</c:v>
                </c:pt>
                <c:pt idx="61">
                  <c:v>2017 SNS</c:v>
                </c:pt>
                <c:pt idx="63">
                  <c:v>2018CAIB</c:v>
                </c:pt>
                <c:pt idx="64">
                  <c:v>2018SNS</c:v>
                </c:pt>
                <c:pt idx="66">
                  <c:v>2019CAIB</c:v>
                </c:pt>
                <c:pt idx="67">
                  <c:v>2019SNS</c:v>
                </c:pt>
              </c:strCache>
            </c:strRef>
          </c:cat>
          <c:val>
            <c:numRef>
              <c:f>'G23'!$B$48:$BQ$48</c:f>
              <c:numCache>
                <c:formatCode>0.00</c:formatCode>
                <c:ptCount val="68"/>
                <c:pt idx="0">
                  <c:v>14.22</c:v>
                </c:pt>
                <c:pt idx="3">
                  <c:v>5.65</c:v>
                </c:pt>
                <c:pt idx="6">
                  <c:v>9.2100000000000009</c:v>
                </c:pt>
                <c:pt idx="9">
                  <c:v>7.1592920353982299</c:v>
                </c:pt>
                <c:pt idx="12">
                  <c:v>9.6069868995633207</c:v>
                </c:pt>
                <c:pt idx="15">
                  <c:v>7.8627649061852702</c:v>
                </c:pt>
                <c:pt idx="18">
                  <c:v>13.91</c:v>
                </c:pt>
                <c:pt idx="21">
                  <c:v>6.9265587771723496</c:v>
                </c:pt>
                <c:pt idx="24">
                  <c:v>8.4</c:v>
                </c:pt>
                <c:pt idx="27">
                  <c:v>3.04407410003973</c:v>
                </c:pt>
                <c:pt idx="30">
                  <c:v>3.9081823651313501</c:v>
                </c:pt>
                <c:pt idx="33">
                  <c:v>3.1084514734867601</c:v>
                </c:pt>
                <c:pt idx="36">
                  <c:v>3.2</c:v>
                </c:pt>
                <c:pt idx="39">
                  <c:v>2.21</c:v>
                </c:pt>
                <c:pt idx="42">
                  <c:v>2.19</c:v>
                </c:pt>
                <c:pt idx="45">
                  <c:v>5.75</c:v>
                </c:pt>
                <c:pt idx="48">
                  <c:v>10.9</c:v>
                </c:pt>
                <c:pt idx="51">
                  <c:v>5.3</c:v>
                </c:pt>
                <c:pt idx="54">
                  <c:v>6.2</c:v>
                </c:pt>
                <c:pt idx="57">
                  <c:v>5</c:v>
                </c:pt>
                <c:pt idx="60">
                  <c:v>4.4000000000000004</c:v>
                </c:pt>
                <c:pt idx="63">
                  <c:v>4.4000000000000004</c:v>
                </c:pt>
                <c:pt idx="66">
                  <c:v>4.5999999999999996</c:v>
                </c:pt>
              </c:numCache>
            </c:numRef>
          </c:val>
          <c:extLst>
            <c:ext xmlns:c16="http://schemas.microsoft.com/office/drawing/2014/chart" uri="{C3380CC4-5D6E-409C-BE32-E72D297353CC}">
              <c16:uniqueId val="{00000006-CB43-4CDE-A0D7-FCE7AF77D63B}"/>
            </c:ext>
          </c:extLst>
        </c:ser>
        <c:ser>
          <c:idx val="7"/>
          <c:order val="7"/>
          <c:tx>
            <c:strRef>
              <c:f>'G23'!$A$49</c:f>
              <c:strCache>
                <c:ptCount val="1"/>
                <c:pt idx="0">
                  <c:v>SNS Està tan malament que es necessitaria refer-lo</c:v>
                </c:pt>
              </c:strCache>
            </c:strRef>
          </c:tx>
          <c:spPr>
            <a:solidFill>
              <a:srgbClr val="FFFF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'G23'!$B$41:$BQ$41</c:f>
              <c:strCache>
                <c:ptCount val="68"/>
                <c:pt idx="0">
                  <c:v>1995 CAIB</c:v>
                </c:pt>
                <c:pt idx="1">
                  <c:v>1995 SNS</c:v>
                </c:pt>
                <c:pt idx="3">
                  <c:v>1997 CAIB</c:v>
                </c:pt>
                <c:pt idx="4">
                  <c:v>1997 SNS</c:v>
                </c:pt>
                <c:pt idx="6">
                  <c:v>1998 CAIB</c:v>
                </c:pt>
                <c:pt idx="7">
                  <c:v>1998 SNS</c:v>
                </c:pt>
                <c:pt idx="9">
                  <c:v>1999 CAIB</c:v>
                </c:pt>
                <c:pt idx="10">
                  <c:v>1999 SNS</c:v>
                </c:pt>
                <c:pt idx="12">
                  <c:v>2000 CAIB</c:v>
                </c:pt>
                <c:pt idx="13">
                  <c:v>2000 SNS</c:v>
                </c:pt>
                <c:pt idx="15">
                  <c:v>2002 CAIB</c:v>
                </c:pt>
                <c:pt idx="16">
                  <c:v>2002 SNS</c:v>
                </c:pt>
                <c:pt idx="18">
                  <c:v>2003 CAIB</c:v>
                </c:pt>
                <c:pt idx="19">
                  <c:v>2003 SNS</c:v>
                </c:pt>
                <c:pt idx="21">
                  <c:v>2004 CAIB</c:v>
                </c:pt>
                <c:pt idx="22">
                  <c:v>2004 SNS</c:v>
                </c:pt>
                <c:pt idx="24">
                  <c:v>2005 CAIB</c:v>
                </c:pt>
                <c:pt idx="25">
                  <c:v>2005 SNS</c:v>
                </c:pt>
                <c:pt idx="27">
                  <c:v>2006 CAIB</c:v>
                </c:pt>
                <c:pt idx="28">
                  <c:v>2006 SNS</c:v>
                </c:pt>
                <c:pt idx="30">
                  <c:v>2007 CAIB</c:v>
                </c:pt>
                <c:pt idx="31">
                  <c:v>2007 SNS</c:v>
                </c:pt>
                <c:pt idx="33">
                  <c:v>2008 CAIB</c:v>
                </c:pt>
                <c:pt idx="34">
                  <c:v>2008 SNS</c:v>
                </c:pt>
                <c:pt idx="36">
                  <c:v>2009 CAIB</c:v>
                </c:pt>
                <c:pt idx="37">
                  <c:v>2009 SNS</c:v>
                </c:pt>
                <c:pt idx="39">
                  <c:v>2010 CAIB</c:v>
                </c:pt>
                <c:pt idx="40">
                  <c:v>2010 SNS</c:v>
                </c:pt>
                <c:pt idx="42">
                  <c:v>2011 CAIB</c:v>
                </c:pt>
                <c:pt idx="43">
                  <c:v>2011 SNS</c:v>
                </c:pt>
                <c:pt idx="45">
                  <c:v>2012 CAIB</c:v>
                </c:pt>
                <c:pt idx="46">
                  <c:v>2012 SNS</c:v>
                </c:pt>
                <c:pt idx="48">
                  <c:v>2013 CAIB</c:v>
                </c:pt>
                <c:pt idx="49">
                  <c:v>2013 SNS</c:v>
                </c:pt>
                <c:pt idx="51">
                  <c:v>2014 CAIB</c:v>
                </c:pt>
                <c:pt idx="52">
                  <c:v>2014 SNS</c:v>
                </c:pt>
                <c:pt idx="54">
                  <c:v>2015 CAIB</c:v>
                </c:pt>
                <c:pt idx="55">
                  <c:v>2015 SNS</c:v>
                </c:pt>
                <c:pt idx="57">
                  <c:v>2016 CAIB</c:v>
                </c:pt>
                <c:pt idx="58">
                  <c:v>2016 SNS</c:v>
                </c:pt>
                <c:pt idx="60">
                  <c:v>2017 CAIB</c:v>
                </c:pt>
                <c:pt idx="61">
                  <c:v>2017 SNS</c:v>
                </c:pt>
                <c:pt idx="63">
                  <c:v>2018CAIB</c:v>
                </c:pt>
                <c:pt idx="64">
                  <c:v>2018SNS</c:v>
                </c:pt>
                <c:pt idx="66">
                  <c:v>2019CAIB</c:v>
                </c:pt>
                <c:pt idx="67">
                  <c:v>2019SNS</c:v>
                </c:pt>
              </c:strCache>
            </c:strRef>
          </c:cat>
          <c:val>
            <c:numRef>
              <c:f>'G23'!$B$49:$BQ$49</c:f>
              <c:numCache>
                <c:formatCode>0.00</c:formatCode>
                <c:ptCount val="68"/>
                <c:pt idx="1">
                  <c:v>9.57</c:v>
                </c:pt>
                <c:pt idx="4">
                  <c:v>7.67</c:v>
                </c:pt>
                <c:pt idx="7">
                  <c:v>7.03</c:v>
                </c:pt>
                <c:pt idx="10">
                  <c:v>7.1862244897959204</c:v>
                </c:pt>
                <c:pt idx="13">
                  <c:v>6.3814634708964304</c:v>
                </c:pt>
                <c:pt idx="16">
                  <c:v>5.5085733055938704</c:v>
                </c:pt>
                <c:pt idx="19">
                  <c:v>5.6</c:v>
                </c:pt>
                <c:pt idx="22">
                  <c:v>5</c:v>
                </c:pt>
                <c:pt idx="25">
                  <c:v>5.0999999999999996</c:v>
                </c:pt>
                <c:pt idx="28">
                  <c:v>4.4161178577153199</c:v>
                </c:pt>
                <c:pt idx="31">
                  <c:v>4.6901796070561899</c:v>
                </c:pt>
                <c:pt idx="34">
                  <c:v>4.8776349231234697</c:v>
                </c:pt>
                <c:pt idx="37">
                  <c:v>4.7</c:v>
                </c:pt>
                <c:pt idx="40">
                  <c:v>3.51</c:v>
                </c:pt>
                <c:pt idx="43">
                  <c:v>4.2</c:v>
                </c:pt>
                <c:pt idx="46">
                  <c:v>4.96</c:v>
                </c:pt>
                <c:pt idx="49">
                  <c:v>6.07</c:v>
                </c:pt>
                <c:pt idx="52">
                  <c:v>6.3</c:v>
                </c:pt>
                <c:pt idx="55">
                  <c:v>6.2</c:v>
                </c:pt>
                <c:pt idx="58">
                  <c:v>5</c:v>
                </c:pt>
                <c:pt idx="61">
                  <c:v>5.4</c:v>
                </c:pt>
                <c:pt idx="64">
                  <c:v>4.7</c:v>
                </c:pt>
                <c:pt idx="67">
                  <c:v>4.0999999999999996</c:v>
                </c:pt>
              </c:numCache>
            </c:numRef>
          </c:val>
          <c:extLst>
            <c:ext xmlns:c16="http://schemas.microsoft.com/office/drawing/2014/chart" uri="{C3380CC4-5D6E-409C-BE32-E72D297353CC}">
              <c16:uniqueId val="{00000007-CB43-4CDE-A0D7-FCE7AF77D63B}"/>
            </c:ext>
          </c:extLst>
        </c:ser>
        <c:dLbls>
          <c:showLegendKey val="0"/>
          <c:showVal val="0"/>
          <c:showCatName val="0"/>
          <c:showSerName val="0"/>
          <c:showPercent val="0"/>
          <c:showBubbleSize val="0"/>
        </c:dLbls>
        <c:gapWidth val="150"/>
        <c:overlap val="100"/>
        <c:axId val="86043292"/>
        <c:axId val="84636824"/>
      </c:barChart>
      <c:catAx>
        <c:axId val="86043292"/>
        <c:scaling>
          <c:orientation val="minMax"/>
        </c:scaling>
        <c:delete val="0"/>
        <c:axPos val="b"/>
        <c:numFmt formatCode="General" sourceLinked="0"/>
        <c:majorTickMark val="out"/>
        <c:minorTickMark val="none"/>
        <c:tickLblPos val="nextTo"/>
        <c:spPr>
          <a:ln w="6480">
            <a:solidFill>
              <a:srgbClr val="8B8B8B"/>
            </a:solidFill>
            <a:round/>
          </a:ln>
        </c:spPr>
        <c:txPr>
          <a:bodyPr rot="-5400000"/>
          <a:lstStyle/>
          <a:p>
            <a:pPr>
              <a:defRPr sz="800" b="0" strike="noStrike" spc="-1">
                <a:solidFill>
                  <a:srgbClr val="000000"/>
                </a:solidFill>
                <a:latin typeface="Calibri"/>
                <a:ea typeface="Calibri"/>
              </a:defRPr>
            </a:pPr>
            <a:endParaRPr lang="ca-ES"/>
          </a:p>
        </c:txPr>
        <c:crossAx val="84636824"/>
        <c:crosses val="autoZero"/>
        <c:auto val="1"/>
        <c:lblAlgn val="ctr"/>
        <c:lblOffset val="100"/>
        <c:noMultiLvlLbl val="0"/>
      </c:catAx>
      <c:valAx>
        <c:axId val="84636824"/>
        <c:scaling>
          <c:orientation val="minMax"/>
        </c:scaling>
        <c:delete val="0"/>
        <c:axPos val="l"/>
        <c:majorGridlines>
          <c:spPr>
            <a:ln w="6480">
              <a:solidFill>
                <a:srgbClr val="8B8B8B"/>
              </a:solidFill>
              <a:round/>
            </a:ln>
          </c:spPr>
        </c:majorGridlines>
        <c:numFmt formatCode="0%" sourceLinked="0"/>
        <c:majorTickMark val="out"/>
        <c:minorTickMark val="none"/>
        <c:tickLblPos val="nextTo"/>
        <c:spPr>
          <a:ln w="6480">
            <a:solidFill>
              <a:srgbClr val="8B8B8B"/>
            </a:solidFill>
            <a:round/>
          </a:ln>
        </c:spPr>
        <c:txPr>
          <a:bodyPr/>
          <a:lstStyle/>
          <a:p>
            <a:pPr>
              <a:defRPr sz="800" b="0" strike="noStrike" spc="-1">
                <a:solidFill>
                  <a:srgbClr val="000000"/>
                </a:solidFill>
                <a:latin typeface="Calibri"/>
                <a:ea typeface="Calibri"/>
              </a:defRPr>
            </a:pPr>
            <a:endParaRPr lang="ca-ES"/>
          </a:p>
        </c:txPr>
        <c:crossAx val="86043292"/>
        <c:crosses val="autoZero"/>
        <c:crossBetween val="between"/>
      </c:valAx>
      <c:spPr>
        <a:noFill/>
        <a:ln w="0">
          <a:noFill/>
        </a:ln>
      </c:spPr>
    </c:plotArea>
    <c:legend>
      <c:legendPos val="b"/>
      <c:layout>
        <c:manualLayout>
          <c:xMode val="edge"/>
          <c:yMode val="edge"/>
          <c:x val="9.49345732427051E-2"/>
          <c:y val="0.81878436773350105"/>
          <c:w val="0.81096660986564095"/>
          <c:h val="0.174910598152417"/>
        </c:manualLayout>
      </c:layout>
      <c:overlay val="0"/>
      <c:spPr>
        <a:noFill/>
        <a:ln w="0">
          <a:noFill/>
        </a:ln>
      </c:spPr>
      <c:txPr>
        <a:bodyPr/>
        <a:lstStyle/>
        <a:p>
          <a:pPr>
            <a:defRPr sz="800"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9.4126601547634206E-2"/>
          <c:y val="4.1010968049594698E-2"/>
          <c:w val="0.64588354687301797"/>
          <c:h val="0.65927515498330902"/>
        </c:manualLayout>
      </c:layout>
      <c:barChart>
        <c:barDir val="col"/>
        <c:grouping val="clustered"/>
        <c:varyColors val="0"/>
        <c:ser>
          <c:idx val="0"/>
          <c:order val="0"/>
          <c:tx>
            <c:strRef>
              <c:f>'[2]P 7b'!$A$9</c:f>
              <c:strCache>
                <c:ptCount val="1"/>
                <c:pt idx="0">
                  <c:v>   Baleares</c:v>
                </c:pt>
              </c:strCache>
            </c:strRef>
          </c:tx>
          <c:spPr>
            <a:solidFill>
              <a:srgbClr val="00FFFF"/>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trendline>
            <c:spPr>
              <a:ln w="25560">
                <a:solidFill>
                  <a:srgbClr val="00FFFF"/>
                </a:solidFill>
                <a:round/>
              </a:ln>
            </c:spPr>
            <c:trendlineType val="linear"/>
            <c:dispRSqr val="0"/>
            <c:dispEq val="0"/>
          </c:trendline>
          <c:cat>
            <c:numRef>
              <c:f>'[2]P 7b'!$H$5:$X$5</c:f>
              <c:numCache>
                <c:formatCode>General</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numCache>
            </c:numRef>
          </c:cat>
          <c:val>
            <c:numRef>
              <c:f>'[2]P 7b'!$H$9:$X$9</c:f>
              <c:numCache>
                <c:formatCode>General</c:formatCode>
                <c:ptCount val="17"/>
                <c:pt idx="0">
                  <c:v>83.45</c:v>
                </c:pt>
                <c:pt idx="1">
                  <c:v>83.57</c:v>
                </c:pt>
                <c:pt idx="2">
                  <c:v>77.3</c:v>
                </c:pt>
                <c:pt idx="3">
                  <c:v>87.680405976215667</c:v>
                </c:pt>
                <c:pt idx="4">
                  <c:v>0</c:v>
                </c:pt>
                <c:pt idx="5">
                  <c:v>80.83699933205925</c:v>
                </c:pt>
                <c:pt idx="6">
                  <c:v>85.4</c:v>
                </c:pt>
                <c:pt idx="7">
                  <c:v>87.88</c:v>
                </c:pt>
                <c:pt idx="8">
                  <c:v>90.05</c:v>
                </c:pt>
                <c:pt idx="9">
                  <c:v>92.12</c:v>
                </c:pt>
                <c:pt idx="10">
                  <c:v>86.5</c:v>
                </c:pt>
                <c:pt idx="11">
                  <c:v>86.9</c:v>
                </c:pt>
                <c:pt idx="12">
                  <c:v>89.9</c:v>
                </c:pt>
                <c:pt idx="13">
                  <c:v>85.9</c:v>
                </c:pt>
                <c:pt idx="14">
                  <c:v>86.2</c:v>
                </c:pt>
                <c:pt idx="15">
                  <c:v>87.5</c:v>
                </c:pt>
                <c:pt idx="16">
                  <c:v>88.2</c:v>
                </c:pt>
              </c:numCache>
            </c:numRef>
          </c:val>
          <c:extLst>
            <c:ext xmlns:c16="http://schemas.microsoft.com/office/drawing/2014/chart" uri="{C3380CC4-5D6E-409C-BE32-E72D297353CC}">
              <c16:uniqueId val="{00000001-4E2A-4F9B-B841-31AA3D045DE9}"/>
            </c:ext>
          </c:extLst>
        </c:ser>
        <c:ser>
          <c:idx val="1"/>
          <c:order val="1"/>
          <c:tx>
            <c:strRef>
              <c:f>'[2]P 7b'!$A$25</c:f>
              <c:strCache>
                <c:ptCount val="1"/>
                <c:pt idx="0">
                  <c:v>TOTAL</c:v>
                </c:pt>
              </c:strCache>
            </c:strRef>
          </c:tx>
          <c:spPr>
            <a:solidFill>
              <a:srgbClr val="002060"/>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trendline>
            <c:spPr>
              <a:ln w="25560">
                <a:solidFill>
                  <a:srgbClr val="0000FF"/>
                </a:solidFill>
                <a:round/>
              </a:ln>
            </c:spPr>
            <c:trendlineType val="linear"/>
            <c:dispRSqr val="0"/>
            <c:dispEq val="0"/>
          </c:trendline>
          <c:cat>
            <c:numRef>
              <c:f>'[2]P 7b'!$H$5:$X$5</c:f>
              <c:numCache>
                <c:formatCode>General</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numCache>
            </c:numRef>
          </c:cat>
          <c:val>
            <c:numRef>
              <c:f>'[2]P 7b'!$H$25:$X$25</c:f>
              <c:numCache>
                <c:formatCode>General</c:formatCode>
                <c:ptCount val="17"/>
                <c:pt idx="0">
                  <c:v>82.57</c:v>
                </c:pt>
                <c:pt idx="1">
                  <c:v>84.4</c:v>
                </c:pt>
                <c:pt idx="2">
                  <c:v>83.6</c:v>
                </c:pt>
                <c:pt idx="3">
                  <c:v>84.005266367835162</c:v>
                </c:pt>
                <c:pt idx="4">
                  <c:v>0</c:v>
                </c:pt>
                <c:pt idx="5">
                  <c:v>84.915346684259106</c:v>
                </c:pt>
                <c:pt idx="6">
                  <c:v>86.1</c:v>
                </c:pt>
                <c:pt idx="7">
                  <c:v>86.27</c:v>
                </c:pt>
                <c:pt idx="8">
                  <c:v>86.63</c:v>
                </c:pt>
                <c:pt idx="9">
                  <c:v>87.56</c:v>
                </c:pt>
                <c:pt idx="10">
                  <c:v>87.09</c:v>
                </c:pt>
                <c:pt idx="11">
                  <c:v>88</c:v>
                </c:pt>
                <c:pt idx="12">
                  <c:v>86.3</c:v>
                </c:pt>
                <c:pt idx="13">
                  <c:v>86</c:v>
                </c:pt>
                <c:pt idx="14">
                  <c:v>87.4</c:v>
                </c:pt>
                <c:pt idx="15">
                  <c:v>86.5</c:v>
                </c:pt>
                <c:pt idx="16">
                  <c:v>82.6</c:v>
                </c:pt>
              </c:numCache>
            </c:numRef>
          </c:val>
          <c:extLst>
            <c:ext xmlns:c16="http://schemas.microsoft.com/office/drawing/2014/chart" uri="{C3380CC4-5D6E-409C-BE32-E72D297353CC}">
              <c16:uniqueId val="{00000003-4E2A-4F9B-B841-31AA3D045DE9}"/>
            </c:ext>
          </c:extLst>
        </c:ser>
        <c:dLbls>
          <c:showLegendKey val="0"/>
          <c:showVal val="0"/>
          <c:showCatName val="0"/>
          <c:showSerName val="0"/>
          <c:showPercent val="0"/>
          <c:showBubbleSize val="0"/>
        </c:dLbls>
        <c:gapWidth val="150"/>
        <c:axId val="92307420"/>
        <c:axId val="56118139"/>
      </c:barChart>
      <c:catAx>
        <c:axId val="92307420"/>
        <c:scaling>
          <c:orientation val="minMax"/>
        </c:scaling>
        <c:delete val="0"/>
        <c:axPos val="b"/>
        <c:numFmt formatCode="General" sourceLinked="0"/>
        <c:majorTickMark val="out"/>
        <c:minorTickMark val="none"/>
        <c:tickLblPos val="nextTo"/>
        <c:spPr>
          <a:ln w="6480">
            <a:solidFill>
              <a:srgbClr val="8B8B8B"/>
            </a:solidFill>
            <a:round/>
          </a:ln>
        </c:spPr>
        <c:txPr>
          <a:bodyPr rot="-2700000"/>
          <a:lstStyle/>
          <a:p>
            <a:pPr>
              <a:defRPr sz="1000" b="0" strike="noStrike" spc="-1">
                <a:solidFill>
                  <a:srgbClr val="000000"/>
                </a:solidFill>
                <a:latin typeface="Calibri"/>
                <a:ea typeface="Calibri"/>
              </a:defRPr>
            </a:pPr>
            <a:endParaRPr lang="ca-ES"/>
          </a:p>
        </c:txPr>
        <c:crossAx val="56118139"/>
        <c:crosses val="autoZero"/>
        <c:auto val="1"/>
        <c:lblAlgn val="ctr"/>
        <c:lblOffset val="100"/>
        <c:noMultiLvlLbl val="0"/>
      </c:catAx>
      <c:valAx>
        <c:axId val="56118139"/>
        <c:scaling>
          <c:orientation val="minMax"/>
        </c:scaling>
        <c:delete val="0"/>
        <c:axPos val="l"/>
        <c:majorGridlines>
          <c:spPr>
            <a:ln w="6480">
              <a:solidFill>
                <a:srgbClr val="8B8B8B"/>
              </a:solidFill>
              <a:round/>
            </a:ln>
          </c:spPr>
        </c:majorGridlines>
        <c:numFmt formatCode="General"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92307420"/>
        <c:crosses val="autoZero"/>
        <c:crossBetween val="between"/>
      </c:valAx>
      <c:spPr>
        <a:noFill/>
        <a:ln w="0">
          <a:noFill/>
        </a:ln>
      </c:spPr>
    </c:plotArea>
    <c:legend>
      <c:legendPos val="r"/>
      <c:layout>
        <c:manualLayout>
          <c:xMode val="edge"/>
          <c:yMode val="edge"/>
          <c:x val="4.0893494261172697E-2"/>
          <c:y val="0.87108198646221802"/>
          <c:w val="0.62331518504424899"/>
          <c:h val="7.3686627987291101E-2"/>
        </c:manualLayout>
      </c:layout>
      <c:overlay val="0"/>
      <c:spPr>
        <a:noFill/>
        <a:ln w="0">
          <a:noFill/>
        </a:ln>
      </c:spPr>
      <c:txPr>
        <a:bodyPr/>
        <a:lstStyle/>
        <a:p>
          <a:pPr>
            <a:defRPr sz="1000"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0.113833726018176"/>
          <c:y val="4.0486637415237302E-2"/>
          <c:w val="0.84503534163581295"/>
          <c:h val="0.68528121260470698"/>
        </c:manualLayout>
      </c:layout>
      <c:barChart>
        <c:barDir val="col"/>
        <c:grouping val="clustered"/>
        <c:varyColors val="0"/>
        <c:ser>
          <c:idx val="0"/>
          <c:order val="0"/>
          <c:tx>
            <c:strRef>
              <c:f>'[2]P 9f'!$A$9</c:f>
              <c:strCache>
                <c:ptCount val="1"/>
                <c:pt idx="0">
                  <c:v>   Baleares</c:v>
                </c:pt>
              </c:strCache>
            </c:strRef>
          </c:tx>
          <c:spPr>
            <a:solidFill>
              <a:srgbClr val="00FFFF"/>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trendline>
            <c:spPr>
              <a:ln w="25560">
                <a:solidFill>
                  <a:srgbClr val="00FFFF"/>
                </a:solidFill>
                <a:round/>
              </a:ln>
            </c:spPr>
            <c:trendlineType val="linear"/>
            <c:dispRSqr val="0"/>
            <c:dispEq val="0"/>
          </c:trendline>
          <c:cat>
            <c:numRef>
              <c:f>'[2]P 9f'!$B$5:$Q$5</c:f>
              <c:numCache>
                <c:formatCode>General</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'[2]P 9f'!$B$9:$Q$9</c:f>
              <c:numCache>
                <c:formatCode>General</c:formatCode>
                <c:ptCount val="16"/>
                <c:pt idx="0">
                  <c:v>77.010000000000005</c:v>
                </c:pt>
                <c:pt idx="1">
                  <c:v>70.731696133812704</c:v>
                </c:pt>
                <c:pt idx="2">
                  <c:v>86.292659728480601</c:v>
                </c:pt>
                <c:pt idx="3">
                  <c:v>86.425607587433305</c:v>
                </c:pt>
                <c:pt idx="4">
                  <c:v>69.207865719988177</c:v>
                </c:pt>
                <c:pt idx="5">
                  <c:v>76.099999999999994</c:v>
                </c:pt>
                <c:pt idx="6">
                  <c:v>78.010000000000005</c:v>
                </c:pt>
                <c:pt idx="7">
                  <c:v>85.7</c:v>
                </c:pt>
                <c:pt idx="8">
                  <c:v>82.59</c:v>
                </c:pt>
                <c:pt idx="9">
                  <c:v>81.92</c:v>
                </c:pt>
                <c:pt idx="10">
                  <c:v>79</c:v>
                </c:pt>
                <c:pt idx="11">
                  <c:v>82.8</c:v>
                </c:pt>
                <c:pt idx="12">
                  <c:v>83.4</c:v>
                </c:pt>
                <c:pt idx="13">
                  <c:v>83.1</c:v>
                </c:pt>
                <c:pt idx="14">
                  <c:v>81.900000000000006</c:v>
                </c:pt>
                <c:pt idx="15">
                  <c:v>84.5</c:v>
                </c:pt>
              </c:numCache>
            </c:numRef>
          </c:val>
          <c:extLst>
            <c:ext xmlns:c16="http://schemas.microsoft.com/office/drawing/2014/chart" uri="{C3380CC4-5D6E-409C-BE32-E72D297353CC}">
              <c16:uniqueId val="{00000001-469C-4CE8-B62B-93884B067801}"/>
            </c:ext>
          </c:extLst>
        </c:ser>
        <c:ser>
          <c:idx val="1"/>
          <c:order val="1"/>
          <c:tx>
            <c:strRef>
              <c:f>'[2]P 9f'!$A$25</c:f>
              <c:strCache>
                <c:ptCount val="1"/>
                <c:pt idx="0">
                  <c:v>TOTAL</c:v>
                </c:pt>
              </c:strCache>
            </c:strRef>
          </c:tx>
          <c:spPr>
            <a:solidFill>
              <a:srgbClr val="002060"/>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trendline>
            <c:spPr>
              <a:ln w="25560">
                <a:solidFill>
                  <a:srgbClr val="0000FF"/>
                </a:solidFill>
                <a:round/>
              </a:ln>
            </c:spPr>
            <c:trendlineType val="linear"/>
            <c:dispRSqr val="0"/>
            <c:dispEq val="0"/>
          </c:trendline>
          <c:cat>
            <c:numRef>
              <c:f>'[2]P 9f'!$B$5:$Q$5</c:f>
              <c:numCache>
                <c:formatCode>General</c:formatCode>
                <c:ptCount val="16"/>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numCache>
            </c:numRef>
          </c:cat>
          <c:val>
            <c:numRef>
              <c:f>'[2]P 9f'!$B$25:$Q$25</c:f>
              <c:numCache>
                <c:formatCode>General</c:formatCode>
                <c:ptCount val="16"/>
                <c:pt idx="0">
                  <c:v>76.599999999999994</c:v>
                </c:pt>
                <c:pt idx="1">
                  <c:v>77.844066089611687</c:v>
                </c:pt>
                <c:pt idx="2">
                  <c:v>76.977238350138521</c:v>
                </c:pt>
                <c:pt idx="3">
                  <c:v>79.403820811933741</c:v>
                </c:pt>
                <c:pt idx="4">
                  <c:v>75.187388988834499</c:v>
                </c:pt>
                <c:pt idx="5">
                  <c:v>77.7</c:v>
                </c:pt>
                <c:pt idx="6">
                  <c:v>77.84</c:v>
                </c:pt>
                <c:pt idx="7">
                  <c:v>80.349999999999994</c:v>
                </c:pt>
                <c:pt idx="8">
                  <c:v>79.38</c:v>
                </c:pt>
                <c:pt idx="9">
                  <c:v>79.52</c:v>
                </c:pt>
                <c:pt idx="10">
                  <c:v>79.7</c:v>
                </c:pt>
                <c:pt idx="11">
                  <c:v>80.5</c:v>
                </c:pt>
                <c:pt idx="12">
                  <c:v>75.8</c:v>
                </c:pt>
                <c:pt idx="13">
                  <c:v>78.099999999999994</c:v>
                </c:pt>
                <c:pt idx="14">
                  <c:v>77.5</c:v>
                </c:pt>
                <c:pt idx="15">
                  <c:v>79</c:v>
                </c:pt>
              </c:numCache>
            </c:numRef>
          </c:val>
          <c:extLst>
            <c:ext xmlns:c16="http://schemas.microsoft.com/office/drawing/2014/chart" uri="{C3380CC4-5D6E-409C-BE32-E72D297353CC}">
              <c16:uniqueId val="{00000003-469C-4CE8-B62B-93884B067801}"/>
            </c:ext>
          </c:extLst>
        </c:ser>
        <c:dLbls>
          <c:showLegendKey val="0"/>
          <c:showVal val="0"/>
          <c:showCatName val="0"/>
          <c:showSerName val="0"/>
          <c:showPercent val="0"/>
          <c:showBubbleSize val="0"/>
        </c:dLbls>
        <c:gapWidth val="150"/>
        <c:axId val="11821221"/>
        <c:axId val="55882871"/>
      </c:barChart>
      <c:catAx>
        <c:axId val="11821221"/>
        <c:scaling>
          <c:orientation val="minMax"/>
        </c:scaling>
        <c:delete val="0"/>
        <c:axPos val="b"/>
        <c:numFmt formatCode="General" sourceLinked="0"/>
        <c:majorTickMark val="out"/>
        <c:minorTickMark val="none"/>
        <c:tickLblPos val="nextTo"/>
        <c:spPr>
          <a:ln w="6480">
            <a:solidFill>
              <a:srgbClr val="8B8B8B"/>
            </a:solidFill>
            <a:round/>
          </a:ln>
        </c:spPr>
        <c:txPr>
          <a:bodyPr rot="-2880000"/>
          <a:lstStyle/>
          <a:p>
            <a:pPr>
              <a:defRPr sz="1000" b="0" strike="noStrike" spc="-1">
                <a:solidFill>
                  <a:srgbClr val="000000"/>
                </a:solidFill>
                <a:latin typeface="Calibri"/>
                <a:ea typeface="Calibri"/>
              </a:defRPr>
            </a:pPr>
            <a:endParaRPr lang="ca-ES"/>
          </a:p>
        </c:txPr>
        <c:crossAx val="55882871"/>
        <c:crosses val="autoZero"/>
        <c:auto val="1"/>
        <c:lblAlgn val="ctr"/>
        <c:lblOffset val="100"/>
        <c:noMultiLvlLbl val="0"/>
      </c:catAx>
      <c:valAx>
        <c:axId val="55882871"/>
        <c:scaling>
          <c:orientation val="minMax"/>
        </c:scaling>
        <c:delete val="0"/>
        <c:axPos val="l"/>
        <c:majorGridlines>
          <c:spPr>
            <a:ln w="6480">
              <a:solidFill>
                <a:srgbClr val="8B8B8B"/>
              </a:solidFill>
              <a:round/>
            </a:ln>
          </c:spPr>
        </c:majorGridlines>
        <c:numFmt formatCode="General"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11821221"/>
        <c:crosses val="autoZero"/>
        <c:crossBetween val="between"/>
      </c:valAx>
      <c:spPr>
        <a:noFill/>
        <a:ln w="25560">
          <a:noFill/>
        </a:ln>
      </c:spPr>
    </c:plotArea>
    <c:legend>
      <c:legendPos val="r"/>
      <c:layout>
        <c:manualLayout>
          <c:xMode val="edge"/>
          <c:yMode val="edge"/>
          <c:x val="0.34688566272965898"/>
          <c:y val="0.86593593414459502"/>
          <c:w val="0.27813361220472399"/>
          <c:h val="7.7275113338105397E-2"/>
        </c:manualLayout>
      </c:layout>
      <c:overlay val="0"/>
      <c:spPr>
        <a:noFill/>
        <a:ln w="0">
          <a:noFill/>
        </a:ln>
      </c:spPr>
      <c:txPr>
        <a:bodyPr/>
        <a:lstStyle/>
        <a:p>
          <a:pPr>
            <a:defRPr sz="920"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manualLayout>
          <c:layoutTarget val="inner"/>
          <c:xMode val="edge"/>
          <c:yMode val="edge"/>
          <c:x val="8.8730239673635899E-2"/>
          <c:y val="4.5971563981042698E-2"/>
          <c:w val="0.57504674485806595"/>
          <c:h val="0.621800947867299"/>
        </c:manualLayout>
      </c:layout>
      <c:barChart>
        <c:barDir val="col"/>
        <c:grouping val="clustered"/>
        <c:varyColors val="0"/>
        <c:ser>
          <c:idx val="0"/>
          <c:order val="0"/>
          <c:tx>
            <c:strRef>
              <c:f>'[2]P 10c'!$A$9</c:f>
              <c:strCache>
                <c:ptCount val="1"/>
                <c:pt idx="0">
                  <c:v>   Baleares</c:v>
                </c:pt>
              </c:strCache>
            </c:strRef>
          </c:tx>
          <c:spPr>
            <a:solidFill>
              <a:srgbClr val="00FFFF"/>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trendline>
            <c:spPr>
              <a:ln w="25560">
                <a:solidFill>
                  <a:srgbClr val="00FFFF"/>
                </a:solidFill>
                <a:round/>
              </a:ln>
            </c:spPr>
            <c:trendlineType val="linear"/>
            <c:dispRSqr val="0"/>
            <c:dispEq val="0"/>
          </c:trendline>
          <c:cat>
            <c:numRef>
              <c:f>'[2]P 10c'!$B$5:$R$5</c:f>
              <c:numCache>
                <c:formatCode>General</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numCache>
            </c:numRef>
          </c:cat>
          <c:val>
            <c:numRef>
              <c:f>'[2]P 10c'!$B$9:$R$9</c:f>
              <c:numCache>
                <c:formatCode>General</c:formatCode>
                <c:ptCount val="17"/>
                <c:pt idx="0">
                  <c:v>81.692993114621373</c:v>
                </c:pt>
                <c:pt idx="1">
                  <c:v>85.87</c:v>
                </c:pt>
                <c:pt idx="2">
                  <c:v>79.400000000000006</c:v>
                </c:pt>
                <c:pt idx="3">
                  <c:v>91.241852196732466</c:v>
                </c:pt>
                <c:pt idx="4">
                  <c:v>84.858289745773035</c:v>
                </c:pt>
                <c:pt idx="5">
                  <c:v>76.783167738164792</c:v>
                </c:pt>
                <c:pt idx="6">
                  <c:v>89.4</c:v>
                </c:pt>
                <c:pt idx="7">
                  <c:v>78.73</c:v>
                </c:pt>
                <c:pt idx="8">
                  <c:v>88.41</c:v>
                </c:pt>
                <c:pt idx="9">
                  <c:v>88.67</c:v>
                </c:pt>
                <c:pt idx="10">
                  <c:v>84.78</c:v>
                </c:pt>
                <c:pt idx="11">
                  <c:v>84.7</c:v>
                </c:pt>
                <c:pt idx="12">
                  <c:v>86</c:v>
                </c:pt>
                <c:pt idx="13">
                  <c:v>76.599999999999994</c:v>
                </c:pt>
                <c:pt idx="14">
                  <c:v>78.7</c:v>
                </c:pt>
                <c:pt idx="15">
                  <c:v>85</c:v>
                </c:pt>
                <c:pt idx="16">
                  <c:v>86.899999999999991</c:v>
                </c:pt>
              </c:numCache>
            </c:numRef>
          </c:val>
          <c:extLst>
            <c:ext xmlns:c16="http://schemas.microsoft.com/office/drawing/2014/chart" uri="{C3380CC4-5D6E-409C-BE32-E72D297353CC}">
              <c16:uniqueId val="{00000001-1B37-49E5-AC85-E7AD07091B75}"/>
            </c:ext>
          </c:extLst>
        </c:ser>
        <c:ser>
          <c:idx val="1"/>
          <c:order val="1"/>
          <c:tx>
            <c:strRef>
              <c:f>'[2]P 10c'!$A$25</c:f>
              <c:strCache>
                <c:ptCount val="1"/>
                <c:pt idx="0">
                  <c:v>TOTAL</c:v>
                </c:pt>
              </c:strCache>
            </c:strRef>
          </c:tx>
          <c:spPr>
            <a:solidFill>
              <a:srgbClr val="002060"/>
            </a:solidFill>
            <a:ln w="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trendline>
            <c:spPr>
              <a:ln w="25560">
                <a:solidFill>
                  <a:srgbClr val="0000FF"/>
                </a:solidFill>
                <a:round/>
              </a:ln>
            </c:spPr>
            <c:trendlineType val="linear"/>
            <c:dispRSqr val="0"/>
            <c:dispEq val="0"/>
          </c:trendline>
          <c:cat>
            <c:numRef>
              <c:f>'[2]P 10c'!$B$5:$R$5</c:f>
              <c:numCache>
                <c:formatCode>General</c:formatCod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numCache>
            </c:numRef>
          </c:cat>
          <c:val>
            <c:numRef>
              <c:f>'[2]P 10c'!$B$25:$R$25</c:f>
              <c:numCache>
                <c:formatCode>General</c:formatCode>
                <c:ptCount val="17"/>
                <c:pt idx="0">
                  <c:v>80.265613177011161</c:v>
                </c:pt>
                <c:pt idx="1">
                  <c:v>80</c:v>
                </c:pt>
                <c:pt idx="2">
                  <c:v>76.5</c:v>
                </c:pt>
                <c:pt idx="3">
                  <c:v>81.616244274499223</c:v>
                </c:pt>
                <c:pt idx="4">
                  <c:v>81.145128616749076</c:v>
                </c:pt>
                <c:pt idx="5">
                  <c:v>81.745850285239911</c:v>
                </c:pt>
                <c:pt idx="6">
                  <c:v>82</c:v>
                </c:pt>
                <c:pt idx="7">
                  <c:v>81.48</c:v>
                </c:pt>
                <c:pt idx="8">
                  <c:v>82.7</c:v>
                </c:pt>
                <c:pt idx="9">
                  <c:v>83.46</c:v>
                </c:pt>
                <c:pt idx="10">
                  <c:v>83.95</c:v>
                </c:pt>
                <c:pt idx="11">
                  <c:v>83.3</c:v>
                </c:pt>
                <c:pt idx="12">
                  <c:v>82.2</c:v>
                </c:pt>
                <c:pt idx="13">
                  <c:v>79.5</c:v>
                </c:pt>
                <c:pt idx="14">
                  <c:v>83.5</c:v>
                </c:pt>
                <c:pt idx="15">
                  <c:v>84</c:v>
                </c:pt>
                <c:pt idx="16">
                  <c:v>84.4</c:v>
                </c:pt>
              </c:numCache>
            </c:numRef>
          </c:val>
          <c:extLst>
            <c:ext xmlns:c16="http://schemas.microsoft.com/office/drawing/2014/chart" uri="{C3380CC4-5D6E-409C-BE32-E72D297353CC}">
              <c16:uniqueId val="{00000003-1B37-49E5-AC85-E7AD07091B75}"/>
            </c:ext>
          </c:extLst>
        </c:ser>
        <c:dLbls>
          <c:showLegendKey val="0"/>
          <c:showVal val="0"/>
          <c:showCatName val="0"/>
          <c:showSerName val="0"/>
          <c:showPercent val="0"/>
          <c:showBubbleSize val="0"/>
        </c:dLbls>
        <c:gapWidth val="150"/>
        <c:axId val="94996713"/>
        <c:axId val="59554113"/>
      </c:barChart>
      <c:catAx>
        <c:axId val="94996713"/>
        <c:scaling>
          <c:orientation val="minMax"/>
        </c:scaling>
        <c:delete val="0"/>
        <c:axPos val="b"/>
        <c:numFmt formatCode="General" sourceLinked="0"/>
        <c:majorTickMark val="out"/>
        <c:minorTickMark val="none"/>
        <c:tickLblPos val="nextTo"/>
        <c:spPr>
          <a:ln w="6480">
            <a:solidFill>
              <a:srgbClr val="8B8B8B"/>
            </a:solidFill>
            <a:round/>
          </a:ln>
        </c:spPr>
        <c:txPr>
          <a:bodyPr rot="-2280000"/>
          <a:lstStyle/>
          <a:p>
            <a:pPr>
              <a:defRPr sz="800" b="0" strike="noStrike" spc="-1">
                <a:solidFill>
                  <a:srgbClr val="000000"/>
                </a:solidFill>
                <a:latin typeface="Calibri"/>
                <a:ea typeface="Calibri"/>
              </a:defRPr>
            </a:pPr>
            <a:endParaRPr lang="ca-ES"/>
          </a:p>
        </c:txPr>
        <c:crossAx val="59554113"/>
        <c:crosses val="autoZero"/>
        <c:auto val="1"/>
        <c:lblAlgn val="ctr"/>
        <c:lblOffset val="100"/>
        <c:noMultiLvlLbl val="0"/>
      </c:catAx>
      <c:valAx>
        <c:axId val="59554113"/>
        <c:scaling>
          <c:orientation val="minMax"/>
        </c:scaling>
        <c:delete val="0"/>
        <c:axPos val="l"/>
        <c:majorGridlines>
          <c:spPr>
            <a:ln w="6480">
              <a:solidFill>
                <a:srgbClr val="8B8B8B"/>
              </a:solidFill>
              <a:round/>
            </a:ln>
          </c:spPr>
        </c:majorGridlines>
        <c:numFmt formatCode="General"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94996713"/>
        <c:crosses val="autoZero"/>
        <c:crossBetween val="between"/>
      </c:valAx>
      <c:spPr>
        <a:noFill/>
        <a:ln w="0">
          <a:noFill/>
        </a:ln>
      </c:spPr>
    </c:plotArea>
    <c:legend>
      <c:legendPos val="r"/>
      <c:layout>
        <c:manualLayout>
          <c:xMode val="edge"/>
          <c:yMode val="edge"/>
          <c:x val="8.3556987405752001E-2"/>
          <c:y val="0.85551939678060496"/>
          <c:w val="0.66712981334892796"/>
          <c:h val="8.0927510506273406E-2"/>
        </c:manualLayout>
      </c:layout>
      <c:overlay val="0"/>
      <c:spPr>
        <a:noFill/>
        <a:ln w="0">
          <a:noFill/>
        </a:ln>
      </c:spPr>
      <c:txPr>
        <a:bodyPr/>
        <a:lstStyle/>
        <a:p>
          <a:pPr>
            <a:defRPr sz="920"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autoTitleDeleted val="1"/>
    <c:plotArea>
      <c:layout/>
      <c:barChart>
        <c:barDir val="col"/>
        <c:grouping val="percentStacked"/>
        <c:varyColors val="0"/>
        <c:ser>
          <c:idx val="0"/>
          <c:order val="0"/>
          <c:tx>
            <c:strRef>
              <c:f>[3]P16!$A$2</c:f>
              <c:strCache>
                <c:ptCount val="1"/>
                <c:pt idx="0">
                  <c:v>CAIB % de encuestados que creen que la lista de espera ha mejorado en el último año</c:v>
                </c:pt>
              </c:strCache>
            </c:strRef>
          </c:tx>
          <c:spPr>
            <a:solidFill>
              <a:srgbClr val="00FFFF"/>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[3]P16!$B$1:$BE$1</c:f>
              <c:strCache>
                <c:ptCount val="56"/>
                <c:pt idx="0">
                  <c:v>2000 CAIB</c:v>
                </c:pt>
                <c:pt idx="1">
                  <c:v>2000 SNS</c:v>
                </c:pt>
                <c:pt idx="3">
                  <c:v>2002 CAIB</c:v>
                </c:pt>
                <c:pt idx="4">
                  <c:v>2002 SNS</c:v>
                </c:pt>
                <c:pt idx="6">
                  <c:v>2003 CAIB</c:v>
                </c:pt>
                <c:pt idx="7">
                  <c:v>2003 SNS</c:v>
                </c:pt>
                <c:pt idx="9">
                  <c:v>2004 CAIB</c:v>
                </c:pt>
                <c:pt idx="10">
                  <c:v>2004 SNS</c:v>
                </c:pt>
                <c:pt idx="12">
                  <c:v>2005 CAIB</c:v>
                </c:pt>
                <c:pt idx="13">
                  <c:v>2005 SNS</c:v>
                </c:pt>
                <c:pt idx="15">
                  <c:v>2006 CAIB </c:v>
                </c:pt>
                <c:pt idx="16">
                  <c:v>2006 SNS</c:v>
                </c:pt>
                <c:pt idx="18">
                  <c:v>2007 CAIB </c:v>
                </c:pt>
                <c:pt idx="19">
                  <c:v>2007 SNS</c:v>
                </c:pt>
                <c:pt idx="21">
                  <c:v>2008 CAIB</c:v>
                </c:pt>
                <c:pt idx="22">
                  <c:v>2008 SNS</c:v>
                </c:pt>
                <c:pt idx="24">
                  <c:v>2009 CAIB </c:v>
                </c:pt>
                <c:pt idx="25">
                  <c:v>2009 SNS</c:v>
                </c:pt>
                <c:pt idx="27">
                  <c:v>2010 CAIB </c:v>
                </c:pt>
                <c:pt idx="28">
                  <c:v>2010 SNS</c:v>
                </c:pt>
                <c:pt idx="30">
                  <c:v>2011 CAIB</c:v>
                </c:pt>
                <c:pt idx="31">
                  <c:v>2011 SNS</c:v>
                </c:pt>
                <c:pt idx="33">
                  <c:v>2012 CAIB </c:v>
                </c:pt>
                <c:pt idx="34">
                  <c:v>2012 SNS</c:v>
                </c:pt>
                <c:pt idx="36">
                  <c:v>2013 CAIB </c:v>
                </c:pt>
                <c:pt idx="37">
                  <c:v>2013 SNS</c:v>
                </c:pt>
                <c:pt idx="39">
                  <c:v>2014 CAIB</c:v>
                </c:pt>
                <c:pt idx="40">
                  <c:v>2014 SNS</c:v>
                </c:pt>
                <c:pt idx="42">
                  <c:v>2015 CAIB</c:v>
                </c:pt>
                <c:pt idx="43">
                  <c:v>2015 SNS</c:v>
                </c:pt>
                <c:pt idx="45">
                  <c:v>2016 CAIB</c:v>
                </c:pt>
                <c:pt idx="46">
                  <c:v>2016 SNS</c:v>
                </c:pt>
                <c:pt idx="48">
                  <c:v>2017 CAIB</c:v>
                </c:pt>
                <c:pt idx="49">
                  <c:v>2017 SNS</c:v>
                </c:pt>
                <c:pt idx="51">
                  <c:v>2018 CAIB</c:v>
                </c:pt>
                <c:pt idx="52">
                  <c:v>2018 SNS</c:v>
                </c:pt>
                <c:pt idx="54">
                  <c:v>2019 CAIB</c:v>
                </c:pt>
                <c:pt idx="55">
                  <c:v>2019 SNS</c:v>
                </c:pt>
              </c:strCache>
            </c:strRef>
          </c:cat>
          <c:val>
            <c:numRef>
              <c:f>[3]P16!$B$2:$BE$2</c:f>
              <c:numCache>
                <c:formatCode>General</c:formatCode>
                <c:ptCount val="56"/>
                <c:pt idx="0">
                  <c:v>26.06316721801964</c:v>
                </c:pt>
                <c:pt idx="3">
                  <c:v>22.270923418745234</c:v>
                </c:pt>
                <c:pt idx="6">
                  <c:v>23.04</c:v>
                </c:pt>
                <c:pt idx="9">
                  <c:v>23.38</c:v>
                </c:pt>
                <c:pt idx="12">
                  <c:v>27.2</c:v>
                </c:pt>
                <c:pt idx="15">
                  <c:v>23.874611488911356</c:v>
                </c:pt>
                <c:pt idx="18">
                  <c:v>25.654288388261186</c:v>
                </c:pt>
                <c:pt idx="21">
                  <c:v>18.992662249768589</c:v>
                </c:pt>
                <c:pt idx="24">
                  <c:v>20</c:v>
                </c:pt>
                <c:pt idx="27">
                  <c:v>18.98</c:v>
                </c:pt>
                <c:pt idx="30">
                  <c:v>15.62</c:v>
                </c:pt>
                <c:pt idx="33">
                  <c:v>7.02</c:v>
                </c:pt>
                <c:pt idx="36">
                  <c:v>7.79</c:v>
                </c:pt>
                <c:pt idx="39">
                  <c:v>4.7</c:v>
                </c:pt>
                <c:pt idx="42">
                  <c:v>6.5</c:v>
                </c:pt>
                <c:pt idx="45">
                  <c:v>5.3</c:v>
                </c:pt>
                <c:pt idx="48">
                  <c:v>9</c:v>
                </c:pt>
                <c:pt idx="51">
                  <c:v>6.6</c:v>
                </c:pt>
                <c:pt idx="54">
                  <c:v>10.199999999999999</c:v>
                </c:pt>
              </c:numCache>
            </c:numRef>
          </c:val>
          <c:extLst>
            <c:ext xmlns:c16="http://schemas.microsoft.com/office/drawing/2014/chart" uri="{C3380CC4-5D6E-409C-BE32-E72D297353CC}">
              <c16:uniqueId val="{00000000-DA77-4941-B21E-A14FA5CAE742}"/>
            </c:ext>
          </c:extLst>
        </c:ser>
        <c:ser>
          <c:idx val="1"/>
          <c:order val="1"/>
          <c:tx>
            <c:strRef>
              <c:f>[3]P16!$A$3</c:f>
              <c:strCache>
                <c:ptCount val="1"/>
                <c:pt idx="0">
                  <c:v>SNS % de encuestados que creen que la lista de espera ha mejorado en el último año</c:v>
                </c:pt>
              </c:strCache>
            </c:strRef>
          </c:tx>
          <c:spPr>
            <a:solidFill>
              <a:srgbClr val="00FFFF"/>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[3]P16!$B$1:$BE$1</c:f>
              <c:strCache>
                <c:ptCount val="56"/>
                <c:pt idx="0">
                  <c:v>2000 CAIB</c:v>
                </c:pt>
                <c:pt idx="1">
                  <c:v>2000 SNS</c:v>
                </c:pt>
                <c:pt idx="3">
                  <c:v>2002 CAIB</c:v>
                </c:pt>
                <c:pt idx="4">
                  <c:v>2002 SNS</c:v>
                </c:pt>
                <c:pt idx="6">
                  <c:v>2003 CAIB</c:v>
                </c:pt>
                <c:pt idx="7">
                  <c:v>2003 SNS</c:v>
                </c:pt>
                <c:pt idx="9">
                  <c:v>2004 CAIB</c:v>
                </c:pt>
                <c:pt idx="10">
                  <c:v>2004 SNS</c:v>
                </c:pt>
                <c:pt idx="12">
                  <c:v>2005 CAIB</c:v>
                </c:pt>
                <c:pt idx="13">
                  <c:v>2005 SNS</c:v>
                </c:pt>
                <c:pt idx="15">
                  <c:v>2006 CAIB </c:v>
                </c:pt>
                <c:pt idx="16">
                  <c:v>2006 SNS</c:v>
                </c:pt>
                <c:pt idx="18">
                  <c:v>2007 CAIB </c:v>
                </c:pt>
                <c:pt idx="19">
                  <c:v>2007 SNS</c:v>
                </c:pt>
                <c:pt idx="21">
                  <c:v>2008 CAIB</c:v>
                </c:pt>
                <c:pt idx="22">
                  <c:v>2008 SNS</c:v>
                </c:pt>
                <c:pt idx="24">
                  <c:v>2009 CAIB </c:v>
                </c:pt>
                <c:pt idx="25">
                  <c:v>2009 SNS</c:v>
                </c:pt>
                <c:pt idx="27">
                  <c:v>2010 CAIB </c:v>
                </c:pt>
                <c:pt idx="28">
                  <c:v>2010 SNS</c:v>
                </c:pt>
                <c:pt idx="30">
                  <c:v>2011 CAIB</c:v>
                </c:pt>
                <c:pt idx="31">
                  <c:v>2011 SNS</c:v>
                </c:pt>
                <c:pt idx="33">
                  <c:v>2012 CAIB </c:v>
                </c:pt>
                <c:pt idx="34">
                  <c:v>2012 SNS</c:v>
                </c:pt>
                <c:pt idx="36">
                  <c:v>2013 CAIB </c:v>
                </c:pt>
                <c:pt idx="37">
                  <c:v>2013 SNS</c:v>
                </c:pt>
                <c:pt idx="39">
                  <c:v>2014 CAIB</c:v>
                </c:pt>
                <c:pt idx="40">
                  <c:v>2014 SNS</c:v>
                </c:pt>
                <c:pt idx="42">
                  <c:v>2015 CAIB</c:v>
                </c:pt>
                <c:pt idx="43">
                  <c:v>2015 SNS</c:v>
                </c:pt>
                <c:pt idx="45">
                  <c:v>2016 CAIB</c:v>
                </c:pt>
                <c:pt idx="46">
                  <c:v>2016 SNS</c:v>
                </c:pt>
                <c:pt idx="48">
                  <c:v>2017 CAIB</c:v>
                </c:pt>
                <c:pt idx="49">
                  <c:v>2017 SNS</c:v>
                </c:pt>
                <c:pt idx="51">
                  <c:v>2018 CAIB</c:v>
                </c:pt>
                <c:pt idx="52">
                  <c:v>2018 SNS</c:v>
                </c:pt>
                <c:pt idx="54">
                  <c:v>2019 CAIB</c:v>
                </c:pt>
                <c:pt idx="55">
                  <c:v>2019 SNS</c:v>
                </c:pt>
              </c:strCache>
            </c:strRef>
          </c:cat>
          <c:val>
            <c:numRef>
              <c:f>[3]P16!$B$3:$BE$3</c:f>
              <c:numCache>
                <c:formatCode>General</c:formatCode>
                <c:ptCount val="56"/>
                <c:pt idx="1">
                  <c:v>30.025659899524843</c:v>
                </c:pt>
                <c:pt idx="4">
                  <c:v>27.133341268065163</c:v>
                </c:pt>
                <c:pt idx="7">
                  <c:v>27.46</c:v>
                </c:pt>
                <c:pt idx="10">
                  <c:v>24.2</c:v>
                </c:pt>
                <c:pt idx="13">
                  <c:v>23.6</c:v>
                </c:pt>
                <c:pt idx="16">
                  <c:v>24.381340304218309</c:v>
                </c:pt>
                <c:pt idx="19">
                  <c:v>23.871051526730994</c:v>
                </c:pt>
                <c:pt idx="22">
                  <c:v>20.144719108315119</c:v>
                </c:pt>
                <c:pt idx="25">
                  <c:v>20.7</c:v>
                </c:pt>
                <c:pt idx="28">
                  <c:v>21.08</c:v>
                </c:pt>
                <c:pt idx="31">
                  <c:v>18.18</c:v>
                </c:pt>
                <c:pt idx="34">
                  <c:v>13.24</c:v>
                </c:pt>
                <c:pt idx="37">
                  <c:v>9.4600000000000009</c:v>
                </c:pt>
                <c:pt idx="40">
                  <c:v>7.8</c:v>
                </c:pt>
                <c:pt idx="43">
                  <c:v>9.6</c:v>
                </c:pt>
                <c:pt idx="46">
                  <c:v>8.9</c:v>
                </c:pt>
                <c:pt idx="49">
                  <c:v>7.3</c:v>
                </c:pt>
                <c:pt idx="52">
                  <c:v>8.1</c:v>
                </c:pt>
                <c:pt idx="55">
                  <c:v>8</c:v>
                </c:pt>
              </c:numCache>
            </c:numRef>
          </c:val>
          <c:extLst>
            <c:ext xmlns:c16="http://schemas.microsoft.com/office/drawing/2014/chart" uri="{C3380CC4-5D6E-409C-BE32-E72D297353CC}">
              <c16:uniqueId val="{00000001-DA77-4941-B21E-A14FA5CAE742}"/>
            </c:ext>
          </c:extLst>
        </c:ser>
        <c:ser>
          <c:idx val="2"/>
          <c:order val="2"/>
          <c:tx>
            <c:strRef>
              <c:f>[3]P16!$A$4</c:f>
              <c:strCache>
                <c:ptCount val="1"/>
                <c:pt idx="0">
                  <c:v>CAIB % de encuestados que creen que la lista de espera ha empeorado en el último año</c:v>
                </c:pt>
              </c:strCache>
            </c:strRef>
          </c:tx>
          <c:spPr>
            <a:solidFill>
              <a:srgbClr val="FF00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[3]P16!$B$1:$BE$1</c:f>
              <c:strCache>
                <c:ptCount val="56"/>
                <c:pt idx="0">
                  <c:v>2000 CAIB</c:v>
                </c:pt>
                <c:pt idx="1">
                  <c:v>2000 SNS</c:v>
                </c:pt>
                <c:pt idx="3">
                  <c:v>2002 CAIB</c:v>
                </c:pt>
                <c:pt idx="4">
                  <c:v>2002 SNS</c:v>
                </c:pt>
                <c:pt idx="6">
                  <c:v>2003 CAIB</c:v>
                </c:pt>
                <c:pt idx="7">
                  <c:v>2003 SNS</c:v>
                </c:pt>
                <c:pt idx="9">
                  <c:v>2004 CAIB</c:v>
                </c:pt>
                <c:pt idx="10">
                  <c:v>2004 SNS</c:v>
                </c:pt>
                <c:pt idx="12">
                  <c:v>2005 CAIB</c:v>
                </c:pt>
                <c:pt idx="13">
                  <c:v>2005 SNS</c:v>
                </c:pt>
                <c:pt idx="15">
                  <c:v>2006 CAIB </c:v>
                </c:pt>
                <c:pt idx="16">
                  <c:v>2006 SNS</c:v>
                </c:pt>
                <c:pt idx="18">
                  <c:v>2007 CAIB </c:v>
                </c:pt>
                <c:pt idx="19">
                  <c:v>2007 SNS</c:v>
                </c:pt>
                <c:pt idx="21">
                  <c:v>2008 CAIB</c:v>
                </c:pt>
                <c:pt idx="22">
                  <c:v>2008 SNS</c:v>
                </c:pt>
                <c:pt idx="24">
                  <c:v>2009 CAIB </c:v>
                </c:pt>
                <c:pt idx="25">
                  <c:v>2009 SNS</c:v>
                </c:pt>
                <c:pt idx="27">
                  <c:v>2010 CAIB </c:v>
                </c:pt>
                <c:pt idx="28">
                  <c:v>2010 SNS</c:v>
                </c:pt>
                <c:pt idx="30">
                  <c:v>2011 CAIB</c:v>
                </c:pt>
                <c:pt idx="31">
                  <c:v>2011 SNS</c:v>
                </c:pt>
                <c:pt idx="33">
                  <c:v>2012 CAIB </c:v>
                </c:pt>
                <c:pt idx="34">
                  <c:v>2012 SNS</c:v>
                </c:pt>
                <c:pt idx="36">
                  <c:v>2013 CAIB </c:v>
                </c:pt>
                <c:pt idx="37">
                  <c:v>2013 SNS</c:v>
                </c:pt>
                <c:pt idx="39">
                  <c:v>2014 CAIB</c:v>
                </c:pt>
                <c:pt idx="40">
                  <c:v>2014 SNS</c:v>
                </c:pt>
                <c:pt idx="42">
                  <c:v>2015 CAIB</c:v>
                </c:pt>
                <c:pt idx="43">
                  <c:v>2015 SNS</c:v>
                </c:pt>
                <c:pt idx="45">
                  <c:v>2016 CAIB</c:v>
                </c:pt>
                <c:pt idx="46">
                  <c:v>2016 SNS</c:v>
                </c:pt>
                <c:pt idx="48">
                  <c:v>2017 CAIB</c:v>
                </c:pt>
                <c:pt idx="49">
                  <c:v>2017 SNS</c:v>
                </c:pt>
                <c:pt idx="51">
                  <c:v>2018 CAIB</c:v>
                </c:pt>
                <c:pt idx="52">
                  <c:v>2018 SNS</c:v>
                </c:pt>
                <c:pt idx="54">
                  <c:v>2019 CAIB</c:v>
                </c:pt>
                <c:pt idx="55">
                  <c:v>2019 SNS</c:v>
                </c:pt>
              </c:strCache>
            </c:strRef>
          </c:cat>
          <c:val>
            <c:numRef>
              <c:f>[3]P16!$B$4:$BE$4</c:f>
              <c:numCache>
                <c:formatCode>General</c:formatCode>
                <c:ptCount val="56"/>
                <c:pt idx="0">
                  <c:v>4.3463258605958304</c:v>
                </c:pt>
                <c:pt idx="3">
                  <c:v>12.231238631142299</c:v>
                </c:pt>
                <c:pt idx="6">
                  <c:v>11.3</c:v>
                </c:pt>
                <c:pt idx="9">
                  <c:v>4.32</c:v>
                </c:pt>
                <c:pt idx="12">
                  <c:v>8.8000000000000007</c:v>
                </c:pt>
                <c:pt idx="15">
                  <c:v>5.664249635275306</c:v>
                </c:pt>
                <c:pt idx="18">
                  <c:v>3.4795106624774337</c:v>
                </c:pt>
                <c:pt idx="21">
                  <c:v>14.871807049622916</c:v>
                </c:pt>
                <c:pt idx="24">
                  <c:v>9.9</c:v>
                </c:pt>
                <c:pt idx="27">
                  <c:v>10.14</c:v>
                </c:pt>
                <c:pt idx="30">
                  <c:v>16.23</c:v>
                </c:pt>
                <c:pt idx="33">
                  <c:v>41.71</c:v>
                </c:pt>
                <c:pt idx="36">
                  <c:v>47.67</c:v>
                </c:pt>
                <c:pt idx="39">
                  <c:v>52</c:v>
                </c:pt>
                <c:pt idx="42">
                  <c:v>39.299999999999997</c:v>
                </c:pt>
                <c:pt idx="45">
                  <c:v>30.8</c:v>
                </c:pt>
                <c:pt idx="48">
                  <c:v>25.2</c:v>
                </c:pt>
                <c:pt idx="51">
                  <c:v>21.4</c:v>
                </c:pt>
                <c:pt idx="54">
                  <c:v>21.4</c:v>
                </c:pt>
              </c:numCache>
            </c:numRef>
          </c:val>
          <c:extLst>
            <c:ext xmlns:c16="http://schemas.microsoft.com/office/drawing/2014/chart" uri="{C3380CC4-5D6E-409C-BE32-E72D297353CC}">
              <c16:uniqueId val="{00000002-DA77-4941-B21E-A14FA5CAE742}"/>
            </c:ext>
          </c:extLst>
        </c:ser>
        <c:ser>
          <c:idx val="3"/>
          <c:order val="3"/>
          <c:tx>
            <c:strRef>
              <c:f>[3]P16!$A$5</c:f>
              <c:strCache>
                <c:ptCount val="1"/>
                <c:pt idx="0">
                  <c:v>SNS % de encuestados que creen que la lista de espera ha empeorado en el último año</c:v>
                </c:pt>
              </c:strCache>
            </c:strRef>
          </c:tx>
          <c:spPr>
            <a:solidFill>
              <a:srgbClr val="FF00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[3]P16!$B$1:$BE$1</c:f>
              <c:strCache>
                <c:ptCount val="56"/>
                <c:pt idx="0">
                  <c:v>2000 CAIB</c:v>
                </c:pt>
                <c:pt idx="1">
                  <c:v>2000 SNS</c:v>
                </c:pt>
                <c:pt idx="3">
                  <c:v>2002 CAIB</c:v>
                </c:pt>
                <c:pt idx="4">
                  <c:v>2002 SNS</c:v>
                </c:pt>
                <c:pt idx="6">
                  <c:v>2003 CAIB</c:v>
                </c:pt>
                <c:pt idx="7">
                  <c:v>2003 SNS</c:v>
                </c:pt>
                <c:pt idx="9">
                  <c:v>2004 CAIB</c:v>
                </c:pt>
                <c:pt idx="10">
                  <c:v>2004 SNS</c:v>
                </c:pt>
                <c:pt idx="12">
                  <c:v>2005 CAIB</c:v>
                </c:pt>
                <c:pt idx="13">
                  <c:v>2005 SNS</c:v>
                </c:pt>
                <c:pt idx="15">
                  <c:v>2006 CAIB </c:v>
                </c:pt>
                <c:pt idx="16">
                  <c:v>2006 SNS</c:v>
                </c:pt>
                <c:pt idx="18">
                  <c:v>2007 CAIB </c:v>
                </c:pt>
                <c:pt idx="19">
                  <c:v>2007 SNS</c:v>
                </c:pt>
                <c:pt idx="21">
                  <c:v>2008 CAIB</c:v>
                </c:pt>
                <c:pt idx="22">
                  <c:v>2008 SNS</c:v>
                </c:pt>
                <c:pt idx="24">
                  <c:v>2009 CAIB </c:v>
                </c:pt>
                <c:pt idx="25">
                  <c:v>2009 SNS</c:v>
                </c:pt>
                <c:pt idx="27">
                  <c:v>2010 CAIB </c:v>
                </c:pt>
                <c:pt idx="28">
                  <c:v>2010 SNS</c:v>
                </c:pt>
                <c:pt idx="30">
                  <c:v>2011 CAIB</c:v>
                </c:pt>
                <c:pt idx="31">
                  <c:v>2011 SNS</c:v>
                </c:pt>
                <c:pt idx="33">
                  <c:v>2012 CAIB </c:v>
                </c:pt>
                <c:pt idx="34">
                  <c:v>2012 SNS</c:v>
                </c:pt>
                <c:pt idx="36">
                  <c:v>2013 CAIB </c:v>
                </c:pt>
                <c:pt idx="37">
                  <c:v>2013 SNS</c:v>
                </c:pt>
                <c:pt idx="39">
                  <c:v>2014 CAIB</c:v>
                </c:pt>
                <c:pt idx="40">
                  <c:v>2014 SNS</c:v>
                </c:pt>
                <c:pt idx="42">
                  <c:v>2015 CAIB</c:v>
                </c:pt>
                <c:pt idx="43">
                  <c:v>2015 SNS</c:v>
                </c:pt>
                <c:pt idx="45">
                  <c:v>2016 CAIB</c:v>
                </c:pt>
                <c:pt idx="46">
                  <c:v>2016 SNS</c:v>
                </c:pt>
                <c:pt idx="48">
                  <c:v>2017 CAIB</c:v>
                </c:pt>
                <c:pt idx="49">
                  <c:v>2017 SNS</c:v>
                </c:pt>
                <c:pt idx="51">
                  <c:v>2018 CAIB</c:v>
                </c:pt>
                <c:pt idx="52">
                  <c:v>2018 SNS</c:v>
                </c:pt>
                <c:pt idx="54">
                  <c:v>2019 CAIB</c:v>
                </c:pt>
                <c:pt idx="55">
                  <c:v>2019 SNS</c:v>
                </c:pt>
              </c:strCache>
            </c:strRef>
          </c:cat>
          <c:val>
            <c:numRef>
              <c:f>[3]P16!$B$5:$BE$5</c:f>
              <c:numCache>
                <c:formatCode>General</c:formatCode>
                <c:ptCount val="56"/>
                <c:pt idx="1">
                  <c:v>5.8216918068849264</c:v>
                </c:pt>
                <c:pt idx="4">
                  <c:v>9.1032469301544019</c:v>
                </c:pt>
                <c:pt idx="7">
                  <c:v>8.77</c:v>
                </c:pt>
                <c:pt idx="10">
                  <c:v>9</c:v>
                </c:pt>
                <c:pt idx="13">
                  <c:v>11</c:v>
                </c:pt>
                <c:pt idx="16">
                  <c:v>9.7405524467911846</c:v>
                </c:pt>
                <c:pt idx="19">
                  <c:v>11.015090005147206</c:v>
                </c:pt>
                <c:pt idx="22">
                  <c:v>14.082892439741332</c:v>
                </c:pt>
                <c:pt idx="25">
                  <c:v>13.1</c:v>
                </c:pt>
                <c:pt idx="28">
                  <c:v>11.71</c:v>
                </c:pt>
                <c:pt idx="31">
                  <c:v>18.170000000000002</c:v>
                </c:pt>
                <c:pt idx="34">
                  <c:v>29.97</c:v>
                </c:pt>
                <c:pt idx="37">
                  <c:v>35.119999999999997</c:v>
                </c:pt>
                <c:pt idx="40">
                  <c:v>38.9</c:v>
                </c:pt>
                <c:pt idx="43">
                  <c:v>33.299999999999997</c:v>
                </c:pt>
                <c:pt idx="46">
                  <c:v>28</c:v>
                </c:pt>
                <c:pt idx="49">
                  <c:v>29.3</c:v>
                </c:pt>
                <c:pt idx="52">
                  <c:v>24.3</c:v>
                </c:pt>
                <c:pt idx="55">
                  <c:v>24</c:v>
                </c:pt>
              </c:numCache>
            </c:numRef>
          </c:val>
          <c:extLst>
            <c:ext xmlns:c16="http://schemas.microsoft.com/office/drawing/2014/chart" uri="{C3380CC4-5D6E-409C-BE32-E72D297353CC}">
              <c16:uniqueId val="{00000003-DA77-4941-B21E-A14FA5CAE742}"/>
            </c:ext>
          </c:extLst>
        </c:ser>
        <c:ser>
          <c:idx val="4"/>
          <c:order val="4"/>
          <c:tx>
            <c:strRef>
              <c:f>[3]P16!$A$6</c:f>
              <c:strCache>
                <c:ptCount val="1"/>
                <c:pt idx="0">
                  <c:v>CAIB % de encuestados que cree que la lista de espera sigue igual</c:v>
                </c:pt>
              </c:strCache>
            </c:strRef>
          </c:tx>
          <c:spPr>
            <a:solidFill>
              <a:srgbClr val="00FF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[3]P16!$B$1:$BE$1</c:f>
              <c:strCache>
                <c:ptCount val="56"/>
                <c:pt idx="0">
                  <c:v>2000 CAIB</c:v>
                </c:pt>
                <c:pt idx="1">
                  <c:v>2000 SNS</c:v>
                </c:pt>
                <c:pt idx="3">
                  <c:v>2002 CAIB</c:v>
                </c:pt>
                <c:pt idx="4">
                  <c:v>2002 SNS</c:v>
                </c:pt>
                <c:pt idx="6">
                  <c:v>2003 CAIB</c:v>
                </c:pt>
                <c:pt idx="7">
                  <c:v>2003 SNS</c:v>
                </c:pt>
                <c:pt idx="9">
                  <c:v>2004 CAIB</c:v>
                </c:pt>
                <c:pt idx="10">
                  <c:v>2004 SNS</c:v>
                </c:pt>
                <c:pt idx="12">
                  <c:v>2005 CAIB</c:v>
                </c:pt>
                <c:pt idx="13">
                  <c:v>2005 SNS</c:v>
                </c:pt>
                <c:pt idx="15">
                  <c:v>2006 CAIB </c:v>
                </c:pt>
                <c:pt idx="16">
                  <c:v>2006 SNS</c:v>
                </c:pt>
                <c:pt idx="18">
                  <c:v>2007 CAIB </c:v>
                </c:pt>
                <c:pt idx="19">
                  <c:v>2007 SNS</c:v>
                </c:pt>
                <c:pt idx="21">
                  <c:v>2008 CAIB</c:v>
                </c:pt>
                <c:pt idx="22">
                  <c:v>2008 SNS</c:v>
                </c:pt>
                <c:pt idx="24">
                  <c:v>2009 CAIB </c:v>
                </c:pt>
                <c:pt idx="25">
                  <c:v>2009 SNS</c:v>
                </c:pt>
                <c:pt idx="27">
                  <c:v>2010 CAIB </c:v>
                </c:pt>
                <c:pt idx="28">
                  <c:v>2010 SNS</c:v>
                </c:pt>
                <c:pt idx="30">
                  <c:v>2011 CAIB</c:v>
                </c:pt>
                <c:pt idx="31">
                  <c:v>2011 SNS</c:v>
                </c:pt>
                <c:pt idx="33">
                  <c:v>2012 CAIB </c:v>
                </c:pt>
                <c:pt idx="34">
                  <c:v>2012 SNS</c:v>
                </c:pt>
                <c:pt idx="36">
                  <c:v>2013 CAIB </c:v>
                </c:pt>
                <c:pt idx="37">
                  <c:v>2013 SNS</c:v>
                </c:pt>
                <c:pt idx="39">
                  <c:v>2014 CAIB</c:v>
                </c:pt>
                <c:pt idx="40">
                  <c:v>2014 SNS</c:v>
                </c:pt>
                <c:pt idx="42">
                  <c:v>2015 CAIB</c:v>
                </c:pt>
                <c:pt idx="43">
                  <c:v>2015 SNS</c:v>
                </c:pt>
                <c:pt idx="45">
                  <c:v>2016 CAIB</c:v>
                </c:pt>
                <c:pt idx="46">
                  <c:v>2016 SNS</c:v>
                </c:pt>
                <c:pt idx="48">
                  <c:v>2017 CAIB</c:v>
                </c:pt>
                <c:pt idx="49">
                  <c:v>2017 SNS</c:v>
                </c:pt>
                <c:pt idx="51">
                  <c:v>2018 CAIB</c:v>
                </c:pt>
                <c:pt idx="52">
                  <c:v>2018 SNS</c:v>
                </c:pt>
                <c:pt idx="54">
                  <c:v>2019 CAIB</c:v>
                </c:pt>
                <c:pt idx="55">
                  <c:v>2019 SNS</c:v>
                </c:pt>
              </c:strCache>
            </c:strRef>
          </c:cat>
          <c:val>
            <c:numRef>
              <c:f>[3]P16!$B$6:$BE$6</c:f>
              <c:numCache>
                <c:formatCode>General</c:formatCode>
                <c:ptCount val="56"/>
                <c:pt idx="0">
                  <c:v>43.059680705564965</c:v>
                </c:pt>
                <c:pt idx="3">
                  <c:v>47.605144231071705</c:v>
                </c:pt>
                <c:pt idx="6">
                  <c:v>41.3</c:v>
                </c:pt>
                <c:pt idx="9">
                  <c:v>53.69</c:v>
                </c:pt>
                <c:pt idx="12">
                  <c:v>49.5</c:v>
                </c:pt>
                <c:pt idx="15">
                  <c:v>52.1788336154316</c:v>
                </c:pt>
                <c:pt idx="18">
                  <c:v>59.126612741493346</c:v>
                </c:pt>
                <c:pt idx="21">
                  <c:v>55.518352291167233</c:v>
                </c:pt>
                <c:pt idx="24">
                  <c:v>55.5</c:v>
                </c:pt>
                <c:pt idx="27">
                  <c:v>56.33</c:v>
                </c:pt>
                <c:pt idx="30">
                  <c:v>49.07</c:v>
                </c:pt>
                <c:pt idx="33">
                  <c:v>34.04</c:v>
                </c:pt>
                <c:pt idx="36">
                  <c:v>32.71</c:v>
                </c:pt>
                <c:pt idx="39">
                  <c:v>31.5</c:v>
                </c:pt>
                <c:pt idx="42">
                  <c:v>40.200000000000003</c:v>
                </c:pt>
                <c:pt idx="45">
                  <c:v>47.4</c:v>
                </c:pt>
                <c:pt idx="48">
                  <c:v>47</c:v>
                </c:pt>
                <c:pt idx="51">
                  <c:v>49.9</c:v>
                </c:pt>
                <c:pt idx="54">
                  <c:v>47.6</c:v>
                </c:pt>
              </c:numCache>
            </c:numRef>
          </c:val>
          <c:extLst>
            <c:ext xmlns:c16="http://schemas.microsoft.com/office/drawing/2014/chart" uri="{C3380CC4-5D6E-409C-BE32-E72D297353CC}">
              <c16:uniqueId val="{00000004-DA77-4941-B21E-A14FA5CAE742}"/>
            </c:ext>
          </c:extLst>
        </c:ser>
        <c:ser>
          <c:idx val="5"/>
          <c:order val="5"/>
          <c:tx>
            <c:strRef>
              <c:f>[3]P16!$A$7</c:f>
              <c:strCache>
                <c:ptCount val="1"/>
                <c:pt idx="0">
                  <c:v>SNS % de encuestados que cree que la lista de espera sigue igual</c:v>
                </c:pt>
              </c:strCache>
            </c:strRef>
          </c:tx>
          <c:spPr>
            <a:solidFill>
              <a:srgbClr val="00FF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[3]P16!$B$1:$BE$1</c:f>
              <c:strCache>
                <c:ptCount val="56"/>
                <c:pt idx="0">
                  <c:v>2000 CAIB</c:v>
                </c:pt>
                <c:pt idx="1">
                  <c:v>2000 SNS</c:v>
                </c:pt>
                <c:pt idx="3">
                  <c:v>2002 CAIB</c:v>
                </c:pt>
                <c:pt idx="4">
                  <c:v>2002 SNS</c:v>
                </c:pt>
                <c:pt idx="6">
                  <c:v>2003 CAIB</c:v>
                </c:pt>
                <c:pt idx="7">
                  <c:v>2003 SNS</c:v>
                </c:pt>
                <c:pt idx="9">
                  <c:v>2004 CAIB</c:v>
                </c:pt>
                <c:pt idx="10">
                  <c:v>2004 SNS</c:v>
                </c:pt>
                <c:pt idx="12">
                  <c:v>2005 CAIB</c:v>
                </c:pt>
                <c:pt idx="13">
                  <c:v>2005 SNS</c:v>
                </c:pt>
                <c:pt idx="15">
                  <c:v>2006 CAIB </c:v>
                </c:pt>
                <c:pt idx="16">
                  <c:v>2006 SNS</c:v>
                </c:pt>
                <c:pt idx="18">
                  <c:v>2007 CAIB </c:v>
                </c:pt>
                <c:pt idx="19">
                  <c:v>2007 SNS</c:v>
                </c:pt>
                <c:pt idx="21">
                  <c:v>2008 CAIB</c:v>
                </c:pt>
                <c:pt idx="22">
                  <c:v>2008 SNS</c:v>
                </c:pt>
                <c:pt idx="24">
                  <c:v>2009 CAIB </c:v>
                </c:pt>
                <c:pt idx="25">
                  <c:v>2009 SNS</c:v>
                </c:pt>
                <c:pt idx="27">
                  <c:v>2010 CAIB </c:v>
                </c:pt>
                <c:pt idx="28">
                  <c:v>2010 SNS</c:v>
                </c:pt>
                <c:pt idx="30">
                  <c:v>2011 CAIB</c:v>
                </c:pt>
                <c:pt idx="31">
                  <c:v>2011 SNS</c:v>
                </c:pt>
                <c:pt idx="33">
                  <c:v>2012 CAIB </c:v>
                </c:pt>
                <c:pt idx="34">
                  <c:v>2012 SNS</c:v>
                </c:pt>
                <c:pt idx="36">
                  <c:v>2013 CAIB </c:v>
                </c:pt>
                <c:pt idx="37">
                  <c:v>2013 SNS</c:v>
                </c:pt>
                <c:pt idx="39">
                  <c:v>2014 CAIB</c:v>
                </c:pt>
                <c:pt idx="40">
                  <c:v>2014 SNS</c:v>
                </c:pt>
                <c:pt idx="42">
                  <c:v>2015 CAIB</c:v>
                </c:pt>
                <c:pt idx="43">
                  <c:v>2015 SNS</c:v>
                </c:pt>
                <c:pt idx="45">
                  <c:v>2016 CAIB</c:v>
                </c:pt>
                <c:pt idx="46">
                  <c:v>2016 SNS</c:v>
                </c:pt>
                <c:pt idx="48">
                  <c:v>2017 CAIB</c:v>
                </c:pt>
                <c:pt idx="49">
                  <c:v>2017 SNS</c:v>
                </c:pt>
                <c:pt idx="51">
                  <c:v>2018 CAIB</c:v>
                </c:pt>
                <c:pt idx="52">
                  <c:v>2018 SNS</c:v>
                </c:pt>
                <c:pt idx="54">
                  <c:v>2019 CAIB</c:v>
                </c:pt>
                <c:pt idx="55">
                  <c:v>2019 SNS</c:v>
                </c:pt>
              </c:strCache>
            </c:strRef>
          </c:cat>
          <c:val>
            <c:numRef>
              <c:f>[3]P16!$B$7:$BE$7</c:f>
              <c:numCache>
                <c:formatCode>General</c:formatCode>
                <c:ptCount val="56"/>
                <c:pt idx="1">
                  <c:v>41.919196589110527</c:v>
                </c:pt>
                <c:pt idx="4">
                  <c:v>46.628810939540458</c:v>
                </c:pt>
                <c:pt idx="7">
                  <c:v>47.68</c:v>
                </c:pt>
                <c:pt idx="10">
                  <c:v>49.6</c:v>
                </c:pt>
                <c:pt idx="13">
                  <c:v>50.8</c:v>
                </c:pt>
                <c:pt idx="16">
                  <c:v>51.223025482265875</c:v>
                </c:pt>
                <c:pt idx="19">
                  <c:v>50.382735354742522</c:v>
                </c:pt>
                <c:pt idx="22">
                  <c:v>50.152664245467221</c:v>
                </c:pt>
                <c:pt idx="25">
                  <c:v>50.8</c:v>
                </c:pt>
                <c:pt idx="28">
                  <c:v>49.71</c:v>
                </c:pt>
                <c:pt idx="31">
                  <c:v>45.12</c:v>
                </c:pt>
                <c:pt idx="34">
                  <c:v>41.16</c:v>
                </c:pt>
                <c:pt idx="37">
                  <c:v>39.15</c:v>
                </c:pt>
                <c:pt idx="40">
                  <c:v>38</c:v>
                </c:pt>
                <c:pt idx="43">
                  <c:v>42.2</c:v>
                </c:pt>
                <c:pt idx="46">
                  <c:v>46.3</c:v>
                </c:pt>
                <c:pt idx="49">
                  <c:v>44.1</c:v>
                </c:pt>
                <c:pt idx="52">
                  <c:v>47.7</c:v>
                </c:pt>
                <c:pt idx="55">
                  <c:v>47</c:v>
                </c:pt>
              </c:numCache>
            </c:numRef>
          </c:val>
          <c:extLst>
            <c:ext xmlns:c16="http://schemas.microsoft.com/office/drawing/2014/chart" uri="{C3380CC4-5D6E-409C-BE32-E72D297353CC}">
              <c16:uniqueId val="{00000005-DA77-4941-B21E-A14FA5CAE742}"/>
            </c:ext>
          </c:extLst>
        </c:ser>
        <c:ser>
          <c:idx val="6"/>
          <c:order val="6"/>
          <c:tx>
            <c:strRef>
              <c:f>[3]P16!$A$8</c:f>
              <c:strCache>
                <c:ptCount val="1"/>
                <c:pt idx="0">
                  <c:v>CAIB % de encuestado que no sabe como ha evolucionado la lista de espera en los útlimos 12 meses</c:v>
                </c:pt>
              </c:strCache>
            </c:strRef>
          </c:tx>
          <c:spPr>
            <a:solidFill>
              <a:srgbClr val="FFFF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[3]P16!$B$1:$BE$1</c:f>
              <c:strCache>
                <c:ptCount val="56"/>
                <c:pt idx="0">
                  <c:v>2000 CAIB</c:v>
                </c:pt>
                <c:pt idx="1">
                  <c:v>2000 SNS</c:v>
                </c:pt>
                <c:pt idx="3">
                  <c:v>2002 CAIB</c:v>
                </c:pt>
                <c:pt idx="4">
                  <c:v>2002 SNS</c:v>
                </c:pt>
                <c:pt idx="6">
                  <c:v>2003 CAIB</c:v>
                </c:pt>
                <c:pt idx="7">
                  <c:v>2003 SNS</c:v>
                </c:pt>
                <c:pt idx="9">
                  <c:v>2004 CAIB</c:v>
                </c:pt>
                <c:pt idx="10">
                  <c:v>2004 SNS</c:v>
                </c:pt>
                <c:pt idx="12">
                  <c:v>2005 CAIB</c:v>
                </c:pt>
                <c:pt idx="13">
                  <c:v>2005 SNS</c:v>
                </c:pt>
                <c:pt idx="15">
                  <c:v>2006 CAIB </c:v>
                </c:pt>
                <c:pt idx="16">
                  <c:v>2006 SNS</c:v>
                </c:pt>
                <c:pt idx="18">
                  <c:v>2007 CAIB </c:v>
                </c:pt>
                <c:pt idx="19">
                  <c:v>2007 SNS</c:v>
                </c:pt>
                <c:pt idx="21">
                  <c:v>2008 CAIB</c:v>
                </c:pt>
                <c:pt idx="22">
                  <c:v>2008 SNS</c:v>
                </c:pt>
                <c:pt idx="24">
                  <c:v>2009 CAIB </c:v>
                </c:pt>
                <c:pt idx="25">
                  <c:v>2009 SNS</c:v>
                </c:pt>
                <c:pt idx="27">
                  <c:v>2010 CAIB </c:v>
                </c:pt>
                <c:pt idx="28">
                  <c:v>2010 SNS</c:v>
                </c:pt>
                <c:pt idx="30">
                  <c:v>2011 CAIB</c:v>
                </c:pt>
                <c:pt idx="31">
                  <c:v>2011 SNS</c:v>
                </c:pt>
                <c:pt idx="33">
                  <c:v>2012 CAIB </c:v>
                </c:pt>
                <c:pt idx="34">
                  <c:v>2012 SNS</c:v>
                </c:pt>
                <c:pt idx="36">
                  <c:v>2013 CAIB </c:v>
                </c:pt>
                <c:pt idx="37">
                  <c:v>2013 SNS</c:v>
                </c:pt>
                <c:pt idx="39">
                  <c:v>2014 CAIB</c:v>
                </c:pt>
                <c:pt idx="40">
                  <c:v>2014 SNS</c:v>
                </c:pt>
                <c:pt idx="42">
                  <c:v>2015 CAIB</c:v>
                </c:pt>
                <c:pt idx="43">
                  <c:v>2015 SNS</c:v>
                </c:pt>
                <c:pt idx="45">
                  <c:v>2016 CAIB</c:v>
                </c:pt>
                <c:pt idx="46">
                  <c:v>2016 SNS</c:v>
                </c:pt>
                <c:pt idx="48">
                  <c:v>2017 CAIB</c:v>
                </c:pt>
                <c:pt idx="49">
                  <c:v>2017 SNS</c:v>
                </c:pt>
                <c:pt idx="51">
                  <c:v>2018 CAIB</c:v>
                </c:pt>
                <c:pt idx="52">
                  <c:v>2018 SNS</c:v>
                </c:pt>
                <c:pt idx="54">
                  <c:v>2019 CAIB</c:v>
                </c:pt>
                <c:pt idx="55">
                  <c:v>2019 SNS</c:v>
                </c:pt>
              </c:strCache>
            </c:strRef>
          </c:cat>
          <c:val>
            <c:numRef>
              <c:f>[3]P16!$B$8:$BE$8</c:f>
              <c:numCache>
                <c:formatCode>General</c:formatCode>
                <c:ptCount val="56"/>
                <c:pt idx="15">
                  <c:v>18.3</c:v>
                </c:pt>
                <c:pt idx="18">
                  <c:v>11.7</c:v>
                </c:pt>
                <c:pt idx="21">
                  <c:v>10.6</c:v>
                </c:pt>
                <c:pt idx="24">
                  <c:v>14.6</c:v>
                </c:pt>
                <c:pt idx="27">
                  <c:v>14.55</c:v>
                </c:pt>
                <c:pt idx="30">
                  <c:v>19.07</c:v>
                </c:pt>
                <c:pt idx="33">
                  <c:v>16.91</c:v>
                </c:pt>
                <c:pt idx="36">
                  <c:v>11.83</c:v>
                </c:pt>
                <c:pt idx="39">
                  <c:v>11.8</c:v>
                </c:pt>
                <c:pt idx="42">
                  <c:v>14</c:v>
                </c:pt>
                <c:pt idx="45">
                  <c:v>16.5</c:v>
                </c:pt>
                <c:pt idx="48">
                  <c:v>18.7</c:v>
                </c:pt>
                <c:pt idx="51">
                  <c:v>21.8</c:v>
                </c:pt>
                <c:pt idx="54">
                  <c:v>20.8</c:v>
                </c:pt>
              </c:numCache>
            </c:numRef>
          </c:val>
          <c:extLst>
            <c:ext xmlns:c16="http://schemas.microsoft.com/office/drawing/2014/chart" uri="{C3380CC4-5D6E-409C-BE32-E72D297353CC}">
              <c16:uniqueId val="{00000006-DA77-4941-B21E-A14FA5CAE742}"/>
            </c:ext>
          </c:extLst>
        </c:ser>
        <c:ser>
          <c:idx val="7"/>
          <c:order val="7"/>
          <c:tx>
            <c:strRef>
              <c:f>[3]P16!$A$9</c:f>
              <c:strCache>
                <c:ptCount val="1"/>
                <c:pt idx="0">
                  <c:v>SNS % de encuestado que no sabe como ha evolucionado la lista de espera en los útlimos 12 meses</c:v>
                </c:pt>
              </c:strCache>
            </c:strRef>
          </c:tx>
          <c:spPr>
            <a:solidFill>
              <a:srgbClr val="FFFF00"/>
            </a:solidFill>
            <a:ln w="25560">
              <a:no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[3]P16!$B$1:$BE$1</c:f>
              <c:strCache>
                <c:ptCount val="56"/>
                <c:pt idx="0">
                  <c:v>2000 CAIB</c:v>
                </c:pt>
                <c:pt idx="1">
                  <c:v>2000 SNS</c:v>
                </c:pt>
                <c:pt idx="3">
                  <c:v>2002 CAIB</c:v>
                </c:pt>
                <c:pt idx="4">
                  <c:v>2002 SNS</c:v>
                </c:pt>
                <c:pt idx="6">
                  <c:v>2003 CAIB</c:v>
                </c:pt>
                <c:pt idx="7">
                  <c:v>2003 SNS</c:v>
                </c:pt>
                <c:pt idx="9">
                  <c:v>2004 CAIB</c:v>
                </c:pt>
                <c:pt idx="10">
                  <c:v>2004 SNS</c:v>
                </c:pt>
                <c:pt idx="12">
                  <c:v>2005 CAIB</c:v>
                </c:pt>
                <c:pt idx="13">
                  <c:v>2005 SNS</c:v>
                </c:pt>
                <c:pt idx="15">
                  <c:v>2006 CAIB </c:v>
                </c:pt>
                <c:pt idx="16">
                  <c:v>2006 SNS</c:v>
                </c:pt>
                <c:pt idx="18">
                  <c:v>2007 CAIB </c:v>
                </c:pt>
                <c:pt idx="19">
                  <c:v>2007 SNS</c:v>
                </c:pt>
                <c:pt idx="21">
                  <c:v>2008 CAIB</c:v>
                </c:pt>
                <c:pt idx="22">
                  <c:v>2008 SNS</c:v>
                </c:pt>
                <c:pt idx="24">
                  <c:v>2009 CAIB </c:v>
                </c:pt>
                <c:pt idx="25">
                  <c:v>2009 SNS</c:v>
                </c:pt>
                <c:pt idx="27">
                  <c:v>2010 CAIB </c:v>
                </c:pt>
                <c:pt idx="28">
                  <c:v>2010 SNS</c:v>
                </c:pt>
                <c:pt idx="30">
                  <c:v>2011 CAIB</c:v>
                </c:pt>
                <c:pt idx="31">
                  <c:v>2011 SNS</c:v>
                </c:pt>
                <c:pt idx="33">
                  <c:v>2012 CAIB </c:v>
                </c:pt>
                <c:pt idx="34">
                  <c:v>2012 SNS</c:v>
                </c:pt>
                <c:pt idx="36">
                  <c:v>2013 CAIB </c:v>
                </c:pt>
                <c:pt idx="37">
                  <c:v>2013 SNS</c:v>
                </c:pt>
                <c:pt idx="39">
                  <c:v>2014 CAIB</c:v>
                </c:pt>
                <c:pt idx="40">
                  <c:v>2014 SNS</c:v>
                </c:pt>
                <c:pt idx="42">
                  <c:v>2015 CAIB</c:v>
                </c:pt>
                <c:pt idx="43">
                  <c:v>2015 SNS</c:v>
                </c:pt>
                <c:pt idx="45">
                  <c:v>2016 CAIB</c:v>
                </c:pt>
                <c:pt idx="46">
                  <c:v>2016 SNS</c:v>
                </c:pt>
                <c:pt idx="48">
                  <c:v>2017 CAIB</c:v>
                </c:pt>
                <c:pt idx="49">
                  <c:v>2017 SNS</c:v>
                </c:pt>
                <c:pt idx="51">
                  <c:v>2018 CAIB</c:v>
                </c:pt>
                <c:pt idx="52">
                  <c:v>2018 SNS</c:v>
                </c:pt>
                <c:pt idx="54">
                  <c:v>2019 CAIB</c:v>
                </c:pt>
                <c:pt idx="55">
                  <c:v>2019 SNS</c:v>
                </c:pt>
              </c:strCache>
            </c:strRef>
          </c:cat>
          <c:val>
            <c:numRef>
              <c:f>[3]P16!$B$9:$BE$9</c:f>
              <c:numCache>
                <c:formatCode>General</c:formatCode>
                <c:ptCount val="56"/>
                <c:pt idx="16">
                  <c:v>14.6</c:v>
                </c:pt>
                <c:pt idx="19">
                  <c:v>14.6</c:v>
                </c:pt>
                <c:pt idx="22">
                  <c:v>15.6</c:v>
                </c:pt>
                <c:pt idx="25">
                  <c:v>15.2</c:v>
                </c:pt>
                <c:pt idx="28">
                  <c:v>17.29</c:v>
                </c:pt>
                <c:pt idx="31">
                  <c:v>18.329999999999998</c:v>
                </c:pt>
                <c:pt idx="34">
                  <c:v>15.4</c:v>
                </c:pt>
                <c:pt idx="37">
                  <c:v>16.07</c:v>
                </c:pt>
                <c:pt idx="40">
                  <c:v>15</c:v>
                </c:pt>
                <c:pt idx="43">
                  <c:v>14.8</c:v>
                </c:pt>
                <c:pt idx="46">
                  <c:v>16.3</c:v>
                </c:pt>
                <c:pt idx="49">
                  <c:v>19.2</c:v>
                </c:pt>
                <c:pt idx="52">
                  <c:v>19.8</c:v>
                </c:pt>
                <c:pt idx="55">
                  <c:v>20.9</c:v>
                </c:pt>
              </c:numCache>
            </c:numRef>
          </c:val>
          <c:extLst>
            <c:ext xmlns:c16="http://schemas.microsoft.com/office/drawing/2014/chart" uri="{C3380CC4-5D6E-409C-BE32-E72D297353CC}">
              <c16:uniqueId val="{00000007-DA77-4941-B21E-A14FA5CAE742}"/>
            </c:ext>
          </c:extLst>
        </c:ser>
        <c:dLbls>
          <c:showLegendKey val="0"/>
          <c:showVal val="0"/>
          <c:showCatName val="0"/>
          <c:showSerName val="0"/>
          <c:showPercent val="0"/>
          <c:showBubbleSize val="0"/>
        </c:dLbls>
        <c:gapWidth val="150"/>
        <c:overlap val="100"/>
        <c:axId val="50156762"/>
        <c:axId val="27456442"/>
      </c:barChart>
      <c:catAx>
        <c:axId val="50156762"/>
        <c:scaling>
          <c:orientation val="minMax"/>
        </c:scaling>
        <c:delete val="0"/>
        <c:axPos val="b"/>
        <c:numFmt formatCode="General" sourceLinked="0"/>
        <c:majorTickMark val="out"/>
        <c:minorTickMark val="none"/>
        <c:tickLblPos val="nextTo"/>
        <c:spPr>
          <a:ln w="6480">
            <a:solidFill>
              <a:srgbClr val="8B8B8B"/>
            </a:solidFill>
            <a:round/>
          </a:ln>
        </c:spPr>
        <c:txPr>
          <a:bodyPr rot="-2700000"/>
          <a:lstStyle/>
          <a:p>
            <a:pPr>
              <a:defRPr sz="1000" b="0" strike="noStrike" spc="-1">
                <a:solidFill>
                  <a:srgbClr val="000000"/>
                </a:solidFill>
                <a:latin typeface="Calibri"/>
                <a:ea typeface="Calibri"/>
              </a:defRPr>
            </a:pPr>
            <a:endParaRPr lang="ca-ES"/>
          </a:p>
        </c:txPr>
        <c:crossAx val="27456442"/>
        <c:crosses val="autoZero"/>
        <c:auto val="1"/>
        <c:lblAlgn val="ctr"/>
        <c:lblOffset val="100"/>
        <c:noMultiLvlLbl val="0"/>
      </c:catAx>
      <c:valAx>
        <c:axId val="27456442"/>
        <c:scaling>
          <c:orientation val="minMax"/>
        </c:scaling>
        <c:delete val="0"/>
        <c:axPos val="l"/>
        <c:majorGridlines>
          <c:spPr>
            <a:ln w="6480">
              <a:solidFill>
                <a:srgbClr val="8B8B8B"/>
              </a:solidFill>
              <a:round/>
            </a:ln>
          </c:spPr>
        </c:majorGridlines>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50156762"/>
        <c:crosses val="autoZero"/>
        <c:crossBetween val="between"/>
      </c:valAx>
      <c:spPr>
        <a:noFill/>
        <a:ln w="0">
          <a:noFill/>
        </a:ln>
      </c:spPr>
    </c:plotArea>
    <c:legend>
      <c:legendPos val="r"/>
      <c:layout>
        <c:manualLayout>
          <c:xMode val="edge"/>
          <c:yMode val="edge"/>
          <c:x val="0.64780529174800205"/>
          <c:y val="0.26166873877607399"/>
          <c:w val="0.34350156091212802"/>
          <c:h val="0.50908205553253205"/>
        </c:manualLayout>
      </c:layout>
      <c:overlay val="0"/>
      <c:spPr>
        <a:noFill/>
        <a:ln w="0">
          <a:noFill/>
        </a:ln>
      </c:spPr>
      <c:txPr>
        <a:bodyPr/>
        <a:lstStyle/>
        <a:p>
          <a:pPr>
            <a:defRPr sz="775"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0" strike="noStrike" spc="-1">
                <a:solidFill>
                  <a:srgbClr val="000000"/>
                </a:solidFill>
                <a:latin typeface="Frutiger LT Std 57 Condensed"/>
              </a:defRPr>
            </a:pPr>
            <a:r>
              <a:rPr lang="es-ES" sz="1200" b="0" strike="noStrike" spc="-1">
                <a:solidFill>
                  <a:srgbClr val="000000"/>
                </a:solidFill>
                <a:latin typeface="Frutiger LT Std 57 Condensed"/>
              </a:rPr>
              <a:t>Gràfic III-4.3. 
Evolució del nombre de metges en el sistema sanitari de les Illes Balears (2012-2020*)</a:t>
            </a:r>
          </a:p>
        </c:rich>
      </c:tx>
      <c:layout>
        <c:manualLayout>
          <c:xMode val="edge"/>
          <c:yMode val="edge"/>
          <c:x val="0.115663766922325"/>
          <c:y val="2.6283112582781501E-2"/>
        </c:manualLayout>
      </c:layout>
      <c:overlay val="0"/>
      <c:spPr>
        <a:noFill/>
        <a:ln w="0">
          <a:noFill/>
        </a:ln>
      </c:spPr>
    </c:title>
    <c:autoTitleDeleted val="0"/>
    <c:plotArea>
      <c:layout>
        <c:manualLayout>
          <c:layoutTarget val="inner"/>
          <c:xMode val="edge"/>
          <c:yMode val="edge"/>
          <c:x val="8.7507077778349707E-2"/>
          <c:y val="0.25144867549668898"/>
          <c:w val="0.89519740567251804"/>
          <c:h val="0.59199089403973504"/>
        </c:manualLayout>
      </c:layout>
      <c:barChart>
        <c:barDir val="col"/>
        <c:grouping val="stacked"/>
        <c:varyColors val="0"/>
        <c:ser>
          <c:idx val="0"/>
          <c:order val="0"/>
          <c:tx>
            <c:strRef>
              <c:f>'G2-G3'!$A$12</c:f>
              <c:strCache>
                <c:ptCount val="1"/>
                <c:pt idx="0">
                  <c:v>Metges vinculats</c:v>
                </c:pt>
              </c:strCache>
            </c:strRef>
          </c:tx>
          <c:spPr>
            <a:solidFill>
              <a:srgbClr val="FFCC00"/>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'G2-G3'!$B$3:$T$4</c:f>
              <c:multiLvlStrCache>
                <c:ptCount val="19"/>
                <c:lvl>
                  <c:pt idx="0">
                    <c:v>2012</c:v>
                  </c:pt>
                  <c:pt idx="1">
                    <c:v>2013</c:v>
                  </c:pt>
                  <c:pt idx="2">
                    <c:v>2014</c:v>
                  </c:pt>
                  <c:pt idx="3">
                    <c:v>2015</c:v>
                  </c:pt>
                  <c:pt idx="4">
                    <c:v>2016</c:v>
                  </c:pt>
                  <c:pt idx="5">
                    <c:v>2017</c:v>
                  </c:pt>
                  <c:pt idx="6">
                    <c:v>2018</c:v>
                  </c:pt>
                  <c:pt idx="7">
                    <c:v>2019</c:v>
                  </c:pt>
                  <c:pt idx="8">
                    <c:v>2020*</c:v>
                  </c:pt>
                  <c:pt idx="10">
                    <c:v>2012</c:v>
                  </c:pt>
                  <c:pt idx="11">
                    <c:v>2013</c:v>
                  </c:pt>
                  <c:pt idx="12">
                    <c:v>2014</c:v>
                  </c:pt>
                  <c:pt idx="13">
                    <c:v>2015</c:v>
                  </c:pt>
                  <c:pt idx="14">
                    <c:v>2016</c:v>
                  </c:pt>
                  <c:pt idx="15">
                    <c:v>2017</c:v>
                  </c:pt>
                  <c:pt idx="16">
                    <c:v>2018</c:v>
                  </c:pt>
                  <c:pt idx="17">
                    <c:v>2019</c:v>
                  </c:pt>
                  <c:pt idx="18">
                    <c:v>2020*</c:v>
                  </c:pt>
                </c:lvl>
                <c:lvl>
                  <c:pt idx="0">
                    <c:v>Públics</c:v>
                  </c:pt>
                  <c:pt idx="10">
                    <c:v>Privats</c:v>
                  </c:pt>
                </c:lvl>
              </c:multiLvlStrCache>
            </c:multiLvlStrRef>
          </c:cat>
          <c:val>
            <c:numRef>
              <c:f>'G2-G3'!$B$12:$T$12</c:f>
              <c:numCache>
                <c:formatCode>#,##0</c:formatCode>
                <c:ptCount val="19"/>
                <c:pt idx="0">
                  <c:v>1798</c:v>
                </c:pt>
                <c:pt idx="1">
                  <c:v>1759</c:v>
                </c:pt>
                <c:pt idx="2">
                  <c:v>1769</c:v>
                </c:pt>
                <c:pt idx="3">
                  <c:v>1862</c:v>
                </c:pt>
                <c:pt idx="4">
                  <c:v>1879</c:v>
                </c:pt>
                <c:pt idx="5" formatCode="General">
                  <c:v>1947</c:v>
                </c:pt>
                <c:pt idx="6" formatCode="General">
                  <c:v>1976</c:v>
                </c:pt>
                <c:pt idx="7" formatCode="General">
                  <c:v>2035</c:v>
                </c:pt>
                <c:pt idx="8" formatCode="General">
                  <c:v>2085</c:v>
                </c:pt>
                <c:pt idx="10">
                  <c:v>243</c:v>
                </c:pt>
                <c:pt idx="11">
                  <c:v>258</c:v>
                </c:pt>
                <c:pt idx="12">
                  <c:v>328</c:v>
                </c:pt>
                <c:pt idx="13">
                  <c:v>314</c:v>
                </c:pt>
                <c:pt idx="14">
                  <c:v>359</c:v>
                </c:pt>
                <c:pt idx="15" formatCode="General">
                  <c:v>362</c:v>
                </c:pt>
                <c:pt idx="16" formatCode="General">
                  <c:v>369</c:v>
                </c:pt>
                <c:pt idx="17" formatCode="General">
                  <c:v>362</c:v>
                </c:pt>
                <c:pt idx="18" formatCode="General">
                  <c:v>393</c:v>
                </c:pt>
              </c:numCache>
            </c:numRef>
          </c:val>
          <c:extLst>
            <c:ext xmlns:c16="http://schemas.microsoft.com/office/drawing/2014/chart" uri="{C3380CC4-5D6E-409C-BE32-E72D297353CC}">
              <c16:uniqueId val="{00000000-683B-4CBA-A5B6-5AF18F923CBB}"/>
            </c:ext>
          </c:extLst>
        </c:ser>
        <c:ser>
          <c:idx val="1"/>
          <c:order val="1"/>
          <c:tx>
            <c:strRef>
              <c:f>'G2-G3'!$A$11</c:f>
              <c:strCache>
                <c:ptCount val="1"/>
                <c:pt idx="0">
                  <c:v>Metges col·laboradors</c:v>
                </c:pt>
              </c:strCache>
            </c:strRef>
          </c:tx>
          <c:spPr>
            <a:solidFill>
              <a:srgbClr val="99CC00"/>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'G2-G3'!$B$3:$T$4</c:f>
              <c:multiLvlStrCache>
                <c:ptCount val="19"/>
                <c:lvl>
                  <c:pt idx="0">
                    <c:v>2012</c:v>
                  </c:pt>
                  <c:pt idx="1">
                    <c:v>2013</c:v>
                  </c:pt>
                  <c:pt idx="2">
                    <c:v>2014</c:v>
                  </c:pt>
                  <c:pt idx="3">
                    <c:v>2015</c:v>
                  </c:pt>
                  <c:pt idx="4">
                    <c:v>2016</c:v>
                  </c:pt>
                  <c:pt idx="5">
                    <c:v>2017</c:v>
                  </c:pt>
                  <c:pt idx="6">
                    <c:v>2018</c:v>
                  </c:pt>
                  <c:pt idx="7">
                    <c:v>2019</c:v>
                  </c:pt>
                  <c:pt idx="8">
                    <c:v>2020*</c:v>
                  </c:pt>
                  <c:pt idx="10">
                    <c:v>2012</c:v>
                  </c:pt>
                  <c:pt idx="11">
                    <c:v>2013</c:v>
                  </c:pt>
                  <c:pt idx="12">
                    <c:v>2014</c:v>
                  </c:pt>
                  <c:pt idx="13">
                    <c:v>2015</c:v>
                  </c:pt>
                  <c:pt idx="14">
                    <c:v>2016</c:v>
                  </c:pt>
                  <c:pt idx="15">
                    <c:v>2017</c:v>
                  </c:pt>
                  <c:pt idx="16">
                    <c:v>2018</c:v>
                  </c:pt>
                  <c:pt idx="17">
                    <c:v>2019</c:v>
                  </c:pt>
                  <c:pt idx="18">
                    <c:v>2020*</c:v>
                  </c:pt>
                </c:lvl>
                <c:lvl>
                  <c:pt idx="0">
                    <c:v>Públics</c:v>
                  </c:pt>
                  <c:pt idx="10">
                    <c:v>Privats</c:v>
                  </c:pt>
                </c:lvl>
              </c:multiLvlStrCache>
            </c:multiLvlStrRef>
          </c:cat>
          <c:val>
            <c:numRef>
              <c:f>'G2-G3'!$B$11:$T$11</c:f>
              <c:numCache>
                <c:formatCode>#,##0</c:formatCode>
                <c:ptCount val="19"/>
                <c:pt idx="0">
                  <c:v>11</c:v>
                </c:pt>
                <c:pt idx="1">
                  <c:v>11</c:v>
                </c:pt>
                <c:pt idx="2">
                  <c:v>23</c:v>
                </c:pt>
                <c:pt idx="3">
                  <c:v>18</c:v>
                </c:pt>
                <c:pt idx="4">
                  <c:v>32</c:v>
                </c:pt>
                <c:pt idx="5" formatCode="General">
                  <c:v>34</c:v>
                </c:pt>
                <c:pt idx="6" formatCode="General">
                  <c:v>33</c:v>
                </c:pt>
                <c:pt idx="7" formatCode="General">
                  <c:v>36</c:v>
                </c:pt>
                <c:pt idx="8" formatCode="General">
                  <c:v>33</c:v>
                </c:pt>
                <c:pt idx="10">
                  <c:v>909</c:v>
                </c:pt>
                <c:pt idx="11">
                  <c:v>1110</c:v>
                </c:pt>
                <c:pt idx="12">
                  <c:v>1052</c:v>
                </c:pt>
                <c:pt idx="13">
                  <c:v>1124</c:v>
                </c:pt>
                <c:pt idx="14">
                  <c:v>1147</c:v>
                </c:pt>
                <c:pt idx="15" formatCode="General">
                  <c:v>1205</c:v>
                </c:pt>
                <c:pt idx="16" formatCode="General">
                  <c:v>1297</c:v>
                </c:pt>
                <c:pt idx="17" formatCode="General">
                  <c:v>1279</c:v>
                </c:pt>
                <c:pt idx="18" formatCode="General">
                  <c:v>1324</c:v>
                </c:pt>
              </c:numCache>
            </c:numRef>
          </c:val>
          <c:extLst>
            <c:ext xmlns:c16="http://schemas.microsoft.com/office/drawing/2014/chart" uri="{C3380CC4-5D6E-409C-BE32-E72D297353CC}">
              <c16:uniqueId val="{00000001-683B-4CBA-A5B6-5AF18F923CBB}"/>
            </c:ext>
          </c:extLst>
        </c:ser>
        <c:ser>
          <c:idx val="2"/>
          <c:order val="2"/>
          <c:tx>
            <c:strRef>
              <c:f>'G2-G3'!$A$10</c:f>
              <c:strCache>
                <c:ptCount val="1"/>
                <c:pt idx="0">
                  <c:v>Metges interns residents</c:v>
                </c:pt>
              </c:strCache>
            </c:strRef>
          </c:tx>
          <c:spPr>
            <a:solidFill>
              <a:srgbClr val="C0C0C0"/>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'G2-G3'!$B$3:$T$4</c:f>
              <c:multiLvlStrCache>
                <c:ptCount val="19"/>
                <c:lvl>
                  <c:pt idx="0">
                    <c:v>2012</c:v>
                  </c:pt>
                  <c:pt idx="1">
                    <c:v>2013</c:v>
                  </c:pt>
                  <c:pt idx="2">
                    <c:v>2014</c:v>
                  </c:pt>
                  <c:pt idx="3">
                    <c:v>2015</c:v>
                  </c:pt>
                  <c:pt idx="4">
                    <c:v>2016</c:v>
                  </c:pt>
                  <c:pt idx="5">
                    <c:v>2017</c:v>
                  </c:pt>
                  <c:pt idx="6">
                    <c:v>2018</c:v>
                  </c:pt>
                  <c:pt idx="7">
                    <c:v>2019</c:v>
                  </c:pt>
                  <c:pt idx="8">
                    <c:v>2020*</c:v>
                  </c:pt>
                  <c:pt idx="10">
                    <c:v>2012</c:v>
                  </c:pt>
                  <c:pt idx="11">
                    <c:v>2013</c:v>
                  </c:pt>
                  <c:pt idx="12">
                    <c:v>2014</c:v>
                  </c:pt>
                  <c:pt idx="13">
                    <c:v>2015</c:v>
                  </c:pt>
                  <c:pt idx="14">
                    <c:v>2016</c:v>
                  </c:pt>
                  <c:pt idx="15">
                    <c:v>2017</c:v>
                  </c:pt>
                  <c:pt idx="16">
                    <c:v>2018</c:v>
                  </c:pt>
                  <c:pt idx="17">
                    <c:v>2019</c:v>
                  </c:pt>
                  <c:pt idx="18">
                    <c:v>2020*</c:v>
                  </c:pt>
                </c:lvl>
                <c:lvl>
                  <c:pt idx="0">
                    <c:v>Públics</c:v>
                  </c:pt>
                  <c:pt idx="10">
                    <c:v>Privats</c:v>
                  </c:pt>
                </c:lvl>
              </c:multiLvlStrCache>
            </c:multiLvlStrRef>
          </c:cat>
          <c:val>
            <c:numRef>
              <c:f>'G2-G3'!$B$10:$T$10</c:f>
              <c:numCache>
                <c:formatCode>#,##0</c:formatCode>
                <c:ptCount val="19"/>
                <c:pt idx="0">
                  <c:v>410</c:v>
                </c:pt>
                <c:pt idx="1">
                  <c:v>413</c:v>
                </c:pt>
                <c:pt idx="2">
                  <c:v>408</c:v>
                </c:pt>
                <c:pt idx="3">
                  <c:v>391</c:v>
                </c:pt>
                <c:pt idx="4">
                  <c:v>370</c:v>
                </c:pt>
                <c:pt idx="5">
                  <c:v>373</c:v>
                </c:pt>
                <c:pt idx="6">
                  <c:v>392</c:v>
                </c:pt>
                <c:pt idx="7">
                  <c:v>417</c:v>
                </c:pt>
                <c:pt idx="8">
                  <c:v>406</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2-683B-4CBA-A5B6-5AF18F923CBB}"/>
            </c:ext>
          </c:extLst>
        </c:ser>
        <c:dLbls>
          <c:showLegendKey val="0"/>
          <c:showVal val="0"/>
          <c:showCatName val="0"/>
          <c:showSerName val="0"/>
          <c:showPercent val="0"/>
          <c:showBubbleSize val="0"/>
        </c:dLbls>
        <c:gapWidth val="40"/>
        <c:overlap val="100"/>
        <c:axId val="93714403"/>
        <c:axId val="57244930"/>
      </c:barChart>
      <c:catAx>
        <c:axId val="93714403"/>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0" strike="noStrike" spc="-1">
                <a:solidFill>
                  <a:srgbClr val="000000"/>
                </a:solidFill>
                <a:latin typeface="Frutiger LT Std 57 Condensed"/>
              </a:defRPr>
            </a:pPr>
            <a:endParaRPr lang="ca-ES"/>
          </a:p>
        </c:txPr>
        <c:crossAx val="57244930"/>
        <c:crosses val="autoZero"/>
        <c:auto val="1"/>
        <c:lblAlgn val="ctr"/>
        <c:lblOffset val="100"/>
        <c:noMultiLvlLbl val="0"/>
      </c:catAx>
      <c:valAx>
        <c:axId val="57244930"/>
        <c:scaling>
          <c:orientation val="minMax"/>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1000" b="0" strike="noStrike" spc="-1">
                <a:solidFill>
                  <a:srgbClr val="000000"/>
                </a:solidFill>
                <a:latin typeface="Frutiger LT Std 57 Condensed"/>
              </a:defRPr>
            </a:pPr>
            <a:endParaRPr lang="ca-ES"/>
          </a:p>
        </c:txPr>
        <c:crossAx val="93714403"/>
        <c:crossesAt val="1"/>
        <c:crossBetween val="between"/>
      </c:valAx>
      <c:spPr>
        <a:noFill/>
        <a:ln w="12600">
          <a:solidFill>
            <a:srgbClr val="808080"/>
          </a:solidFill>
          <a:round/>
        </a:ln>
      </c:spPr>
    </c:plotArea>
    <c:legend>
      <c:legendPos val="t"/>
      <c:layout>
        <c:manualLayout>
          <c:xMode val="edge"/>
          <c:yMode val="edge"/>
          <c:x val="0.139373370314994"/>
          <c:y val="0.18138566149297899"/>
          <c:w val="0.72125325937001195"/>
          <c:h val="6.4623503325942397E-2"/>
        </c:manualLayout>
      </c:layout>
      <c:overlay val="0"/>
      <c:spPr>
        <a:noFill/>
        <a:ln w="0">
          <a:noFill/>
        </a:ln>
      </c:spPr>
      <c:txPr>
        <a:bodyPr/>
        <a:lstStyle/>
        <a:p>
          <a:pPr>
            <a:defRPr sz="1000" b="0" strike="noStrike" spc="-1">
              <a:solidFill>
                <a:srgbClr val="000000"/>
              </a:solidFill>
              <a:latin typeface="Frutiger LT Std 57 Condensed"/>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050" b="1" strike="noStrike" spc="-1">
                <a:solidFill>
                  <a:srgbClr val="000000"/>
                </a:solidFill>
                <a:latin typeface="Arial"/>
              </a:defRPr>
            </a:pPr>
            <a:r>
              <a:rPr lang="es-ES" sz="1050" b="1" strike="noStrike" spc="-1">
                <a:solidFill>
                  <a:srgbClr val="000000"/>
                </a:solidFill>
                <a:latin typeface="Arial"/>
              </a:rPr>
              <a:t>Gràfic IIIA-4.1. 
Evolució de l'activitat d’atenció primària IB-Salut (2011--2020)</a:t>
            </a:r>
          </a:p>
        </c:rich>
      </c:tx>
      <c:layout>
        <c:manualLayout>
          <c:xMode val="edge"/>
          <c:yMode val="edge"/>
          <c:x val="0.211801505672781"/>
          <c:y val="2.94375670143289E-2"/>
        </c:manualLayout>
      </c:layout>
      <c:overlay val="0"/>
      <c:spPr>
        <a:noFill/>
        <a:ln w="0">
          <a:noFill/>
        </a:ln>
      </c:spPr>
    </c:title>
    <c:autoTitleDeleted val="0"/>
    <c:plotArea>
      <c:layout>
        <c:manualLayout>
          <c:layoutTarget val="inner"/>
          <c:xMode val="edge"/>
          <c:yMode val="edge"/>
          <c:x val="0.13726009967129699"/>
          <c:y val="0.17691782824836699"/>
          <c:w val="0.75039762485420403"/>
          <c:h val="0.70114046203333702"/>
        </c:manualLayout>
      </c:layout>
      <c:lineChart>
        <c:grouping val="standard"/>
        <c:varyColors val="0"/>
        <c:ser>
          <c:idx val="0"/>
          <c:order val="0"/>
          <c:tx>
            <c:strRef>
              <c:f>'GA1 QA6'!$A$3</c:f>
              <c:strCache>
                <c:ptCount val="1"/>
                <c:pt idx="0">
                  <c:v>Medicina de família</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'GA1 QA6'!$B$2:$K$2</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'GA1 QA6'!$B$3:$K$3</c:f>
              <c:numCache>
                <c:formatCode>#,##0</c:formatCode>
                <c:ptCount val="10"/>
                <c:pt idx="0">
                  <c:v>3858830</c:v>
                </c:pt>
                <c:pt idx="1">
                  <c:v>3596147</c:v>
                </c:pt>
                <c:pt idx="2">
                  <c:v>3563614</c:v>
                </c:pt>
                <c:pt idx="3">
                  <c:v>3625058</c:v>
                </c:pt>
                <c:pt idx="4">
                  <c:v>3671677</c:v>
                </c:pt>
                <c:pt idx="5">
                  <c:v>3771468</c:v>
                </c:pt>
                <c:pt idx="6">
                  <c:v>3776817</c:v>
                </c:pt>
                <c:pt idx="7">
                  <c:v>3827802</c:v>
                </c:pt>
                <c:pt idx="8">
                  <c:v>3945137</c:v>
                </c:pt>
                <c:pt idx="9">
                  <c:v>4170569</c:v>
                </c:pt>
              </c:numCache>
            </c:numRef>
          </c:val>
          <c:smooth val="0"/>
          <c:extLst>
            <c:ext xmlns:c16="http://schemas.microsoft.com/office/drawing/2014/chart" uri="{C3380CC4-5D6E-409C-BE32-E72D297353CC}">
              <c16:uniqueId val="{00000000-948A-4204-B220-DBDAD1C986B8}"/>
            </c:ext>
          </c:extLst>
        </c:ser>
        <c:ser>
          <c:idx val="1"/>
          <c:order val="1"/>
          <c:tx>
            <c:strRef>
              <c:f>'GA1 QA6'!$A$4</c:f>
              <c:strCache>
                <c:ptCount val="1"/>
                <c:pt idx="0">
                  <c:v>Infermeria</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'GA1 QA6'!$B$2:$K$2</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'GA1 QA6'!$B$4:$K$4</c:f>
              <c:numCache>
                <c:formatCode>#,##0</c:formatCode>
                <c:ptCount val="10"/>
                <c:pt idx="0">
                  <c:v>2613258</c:v>
                </c:pt>
                <c:pt idx="1">
                  <c:v>2562720</c:v>
                </c:pt>
                <c:pt idx="2">
                  <c:v>2590780</c:v>
                </c:pt>
                <c:pt idx="3">
                  <c:v>2652190</c:v>
                </c:pt>
                <c:pt idx="4">
                  <c:v>2673633</c:v>
                </c:pt>
                <c:pt idx="5">
                  <c:v>2841078</c:v>
                </c:pt>
                <c:pt idx="6">
                  <c:v>2891344</c:v>
                </c:pt>
                <c:pt idx="7">
                  <c:v>2916447</c:v>
                </c:pt>
                <c:pt idx="8">
                  <c:v>2955204</c:v>
                </c:pt>
                <c:pt idx="9">
                  <c:v>3283781</c:v>
                </c:pt>
              </c:numCache>
            </c:numRef>
          </c:val>
          <c:smooth val="0"/>
          <c:extLst>
            <c:ext xmlns:c16="http://schemas.microsoft.com/office/drawing/2014/chart" uri="{C3380CC4-5D6E-409C-BE32-E72D297353CC}">
              <c16:uniqueId val="{00000001-948A-4204-B220-DBDAD1C986B8}"/>
            </c:ext>
          </c:extLst>
        </c:ser>
        <c:dLbls>
          <c:showLegendKey val="0"/>
          <c:showVal val="0"/>
          <c:showCatName val="0"/>
          <c:showSerName val="0"/>
          <c:showPercent val="0"/>
          <c:showBubbleSize val="0"/>
        </c:dLbls>
        <c:hiLowLines>
          <c:spPr>
            <a:ln w="0">
              <a:noFill/>
            </a:ln>
          </c:spPr>
        </c:hiLowLines>
        <c:marker val="1"/>
        <c:smooth val="0"/>
        <c:axId val="21095078"/>
        <c:axId val="25555707"/>
      </c:lineChart>
      <c:lineChart>
        <c:grouping val="standard"/>
        <c:varyColors val="0"/>
        <c:ser>
          <c:idx val="2"/>
          <c:order val="2"/>
          <c:tx>
            <c:strRef>
              <c:f>'GA1 QA6'!$A$5</c:f>
              <c:strCache>
                <c:ptCount val="1"/>
                <c:pt idx="0">
                  <c:v>Pediatria</c:v>
                </c:pt>
              </c:strCache>
            </c:strRef>
          </c:tx>
          <c:spPr>
            <a:ln w="25200">
              <a:solidFill>
                <a:srgbClr val="0000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'GA1 QA6'!$B$2:$K$2</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'GA1 QA6'!$B$5:$K$5</c:f>
              <c:numCache>
                <c:formatCode>#,##0</c:formatCode>
                <c:ptCount val="10"/>
                <c:pt idx="0">
                  <c:v>696580</c:v>
                </c:pt>
                <c:pt idx="1">
                  <c:v>662924</c:v>
                </c:pt>
                <c:pt idx="2">
                  <c:v>658955</c:v>
                </c:pt>
                <c:pt idx="3">
                  <c:v>655455</c:v>
                </c:pt>
                <c:pt idx="4">
                  <c:v>658108</c:v>
                </c:pt>
                <c:pt idx="5">
                  <c:v>665686</c:v>
                </c:pt>
                <c:pt idx="6">
                  <c:v>647356</c:v>
                </c:pt>
                <c:pt idx="7">
                  <c:v>651033</c:v>
                </c:pt>
                <c:pt idx="8">
                  <c:v>626055</c:v>
                </c:pt>
                <c:pt idx="9">
                  <c:v>640910</c:v>
                </c:pt>
              </c:numCache>
            </c:numRef>
          </c:val>
          <c:smooth val="0"/>
          <c:extLst>
            <c:ext xmlns:c16="http://schemas.microsoft.com/office/drawing/2014/chart" uri="{C3380CC4-5D6E-409C-BE32-E72D297353CC}">
              <c16:uniqueId val="{00000002-948A-4204-B220-DBDAD1C986B8}"/>
            </c:ext>
          </c:extLst>
        </c:ser>
        <c:ser>
          <c:idx val="3"/>
          <c:order val="3"/>
          <c:tx>
            <c:strRef>
              <c:f>'GA1 QA6'!$A$6</c:f>
              <c:strCache>
                <c:ptCount val="1"/>
                <c:pt idx="0">
                  <c:v>PAC/SUAP medicina</c:v>
                </c:pt>
              </c:strCache>
            </c:strRef>
          </c:tx>
          <c:spPr>
            <a:ln w="25200">
              <a:solidFill>
                <a:srgbClr val="99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'GA1 QA6'!$B$2:$K$2</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'GA1 QA6'!$B$6:$K$6</c:f>
              <c:numCache>
                <c:formatCode>#,##0</c:formatCode>
                <c:ptCount val="10"/>
                <c:pt idx="0">
                  <c:v>552314</c:v>
                </c:pt>
                <c:pt idx="1">
                  <c:v>549082</c:v>
                </c:pt>
                <c:pt idx="2">
                  <c:v>591473</c:v>
                </c:pt>
                <c:pt idx="3">
                  <c:v>614344</c:v>
                </c:pt>
                <c:pt idx="4">
                  <c:v>658832</c:v>
                </c:pt>
                <c:pt idx="5">
                  <c:v>667361</c:v>
                </c:pt>
                <c:pt idx="6">
                  <c:v>634151</c:v>
                </c:pt>
                <c:pt idx="7">
                  <c:v>631827</c:v>
                </c:pt>
                <c:pt idx="8">
                  <c:v>628365</c:v>
                </c:pt>
                <c:pt idx="9">
                  <c:v>536186</c:v>
                </c:pt>
              </c:numCache>
            </c:numRef>
          </c:val>
          <c:smooth val="0"/>
          <c:extLst>
            <c:ext xmlns:c16="http://schemas.microsoft.com/office/drawing/2014/chart" uri="{C3380CC4-5D6E-409C-BE32-E72D297353CC}">
              <c16:uniqueId val="{00000003-948A-4204-B220-DBDAD1C986B8}"/>
            </c:ext>
          </c:extLst>
        </c:ser>
        <c:dLbls>
          <c:showLegendKey val="0"/>
          <c:showVal val="0"/>
          <c:showCatName val="0"/>
          <c:showSerName val="0"/>
          <c:showPercent val="0"/>
          <c:showBubbleSize val="0"/>
        </c:dLbls>
        <c:hiLowLines>
          <c:spPr>
            <a:ln w="0">
              <a:noFill/>
            </a:ln>
          </c:spPr>
        </c:hiLowLines>
        <c:marker val="1"/>
        <c:smooth val="0"/>
        <c:axId val="84427918"/>
        <c:axId val="20578368"/>
      </c:lineChart>
      <c:catAx>
        <c:axId val="21095078"/>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550" b="0" strike="noStrike" spc="-1">
                <a:solidFill>
                  <a:srgbClr val="000000"/>
                </a:solidFill>
                <a:latin typeface="Arial"/>
              </a:defRPr>
            </a:pPr>
            <a:endParaRPr lang="ca-ES"/>
          </a:p>
        </c:txPr>
        <c:crossAx val="25555707"/>
        <c:crosses val="autoZero"/>
        <c:auto val="1"/>
        <c:lblAlgn val="ctr"/>
        <c:lblOffset val="100"/>
        <c:noMultiLvlLbl val="0"/>
      </c:catAx>
      <c:valAx>
        <c:axId val="25555707"/>
        <c:scaling>
          <c:orientation val="minMax"/>
          <c:max val="4200000"/>
          <c:min val="2400000"/>
        </c:scaling>
        <c:delete val="0"/>
        <c:axPos val="l"/>
        <c:majorGridlines>
          <c:spPr>
            <a:ln w="6480">
              <a:solidFill>
                <a:srgbClr val="969696"/>
              </a:solidFill>
              <a:custDash>
                <a:ds d="393000" sp="393000"/>
              </a:custDash>
              <a:round/>
            </a:ln>
          </c:spPr>
        </c:majorGridlines>
        <c:numFmt formatCode="#,##0" sourceLinked="0"/>
        <c:majorTickMark val="none"/>
        <c:minorTickMark val="none"/>
        <c:tickLblPos val="nextTo"/>
        <c:spPr>
          <a:ln w="6480">
            <a:solidFill>
              <a:srgbClr val="8B8B8B"/>
            </a:solidFill>
            <a:round/>
          </a:ln>
        </c:spPr>
        <c:txPr>
          <a:bodyPr/>
          <a:lstStyle/>
          <a:p>
            <a:pPr>
              <a:defRPr sz="550" b="0" strike="noStrike" spc="-1">
                <a:solidFill>
                  <a:srgbClr val="000000"/>
                </a:solidFill>
                <a:latin typeface="Arial"/>
              </a:defRPr>
            </a:pPr>
            <a:endParaRPr lang="ca-ES"/>
          </a:p>
        </c:txPr>
        <c:crossAx val="21095078"/>
        <c:crossesAt val="1"/>
        <c:crossBetween val="between"/>
      </c:valAx>
      <c:catAx>
        <c:axId val="84427918"/>
        <c:scaling>
          <c:orientation val="minMax"/>
        </c:scaling>
        <c:delete val="1"/>
        <c:axPos val="b"/>
        <c:numFmt formatCode="General" sourceLinked="1"/>
        <c:majorTickMark val="none"/>
        <c:minorTickMark val="none"/>
        <c:tickLblPos val="none"/>
        <c:crossAx val="20578368"/>
        <c:crosses val="autoZero"/>
        <c:auto val="1"/>
        <c:lblAlgn val="ctr"/>
        <c:lblOffset val="100"/>
        <c:noMultiLvlLbl val="0"/>
      </c:catAx>
      <c:valAx>
        <c:axId val="20578368"/>
        <c:scaling>
          <c:orientation val="minMax"/>
          <c:max val="740000"/>
          <c:min val="500000"/>
        </c:scaling>
        <c:delete val="0"/>
        <c:axPos val="r"/>
        <c:numFmt formatCode="#,##0" sourceLinked="0"/>
        <c:majorTickMark val="cross"/>
        <c:minorTickMark val="none"/>
        <c:tickLblPos val="nextTo"/>
        <c:spPr>
          <a:ln w="6480">
            <a:solidFill>
              <a:srgbClr val="8B8B8B"/>
            </a:solidFill>
            <a:round/>
          </a:ln>
        </c:spPr>
        <c:txPr>
          <a:bodyPr/>
          <a:lstStyle/>
          <a:p>
            <a:pPr>
              <a:defRPr sz="550" b="0" strike="noStrike" spc="-1">
                <a:solidFill>
                  <a:srgbClr val="000000"/>
                </a:solidFill>
                <a:latin typeface="Arial"/>
              </a:defRPr>
            </a:pPr>
            <a:endParaRPr lang="ca-ES"/>
          </a:p>
        </c:txPr>
        <c:crossAx val="84427918"/>
        <c:crosses val="max"/>
        <c:crossBetween val="between"/>
        <c:majorUnit val="60000"/>
      </c:valAx>
      <c:spPr>
        <a:noFill/>
        <a:ln w="12600">
          <a:solidFill>
            <a:srgbClr val="808080"/>
          </a:solidFill>
          <a:round/>
        </a:ln>
      </c:spPr>
    </c:plotArea>
    <c:legend>
      <c:legendPos val="b"/>
      <c:layout>
        <c:manualLayout>
          <c:xMode val="edge"/>
          <c:yMode val="edge"/>
          <c:x val="0.121954416841887"/>
          <c:y val="0.92147828453672398"/>
          <c:w val="0.75609116631622697"/>
          <c:h val="5.8366680394308701E-2"/>
        </c:manualLayout>
      </c:layout>
      <c:overlay val="0"/>
      <c:spPr>
        <a:solidFill>
          <a:srgbClr val="FFFFFF"/>
        </a:solidFill>
        <a:ln w="0">
          <a:noFill/>
        </a:ln>
      </c:spPr>
      <c:txPr>
        <a:bodyPr/>
        <a:lstStyle/>
        <a:p>
          <a:pPr>
            <a:defRPr sz="505" b="0" strike="noStrike" spc="-1">
              <a:solidFill>
                <a:srgbClr val="000000"/>
              </a:solidFill>
              <a:latin typeface="Arial"/>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700" b="1" strike="noStrike" spc="-1">
                <a:solidFill>
                  <a:srgbClr val="000000"/>
                </a:solidFill>
                <a:latin typeface="Arial"/>
              </a:defRPr>
            </a:pPr>
            <a:r>
              <a:rPr sz="700" b="1" strike="noStrike" spc="-1">
                <a:solidFill>
                  <a:srgbClr val="000000"/>
                </a:solidFill>
                <a:latin typeface="Arial"/>
              </a:rPr>
              <a:t>Gràfic A III-1. Altes per 10.000 hab. als hospitals de les Illes Balears per titularitat del centre (2010-2017)</a:t>
            </a:r>
          </a:p>
        </c:rich>
      </c:tx>
      <c:layout>
        <c:manualLayout>
          <c:xMode val="edge"/>
          <c:yMode val="edge"/>
          <c:x val="0.158112874779541"/>
          <c:y val="6.1531379469080903E-2"/>
        </c:manualLayout>
      </c:layout>
      <c:overlay val="0"/>
      <c:spPr>
        <a:noFill/>
        <a:ln w="0">
          <a:noFill/>
        </a:ln>
      </c:spPr>
    </c:title>
    <c:autoTitleDeleted val="0"/>
    <c:plotArea>
      <c:layout>
        <c:manualLayout>
          <c:layoutTarget val="inner"/>
          <c:xMode val="edge"/>
          <c:yMode val="edge"/>
          <c:x val="5.2645502645502697E-2"/>
          <c:y val="0.25763388061991699"/>
          <c:w val="0.92257495590828897"/>
          <c:h val="0.71535982814178301"/>
        </c:manualLayout>
      </c:layout>
      <c:lineChart>
        <c:grouping val="standard"/>
        <c:varyColors val="0"/>
        <c:ser>
          <c:idx val="0"/>
          <c:order val="0"/>
          <c:tx>
            <c:strRef>
              <c:f>'AQ70-AQ75.1-AG1-AG6 '!$B$2</c:f>
              <c:strCache>
                <c:ptCount val="1"/>
                <c:pt idx="0">
                  <c:v>Públics-SNS</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'AQ70-AQ75.1-AG1-AG6 '!$A$3:$A$10</c:f>
              <c:numCache>
                <c:formatCode>General</c:formatCode>
                <c:ptCount val="8"/>
                <c:pt idx="0">
                  <c:v>2010</c:v>
                </c:pt>
                <c:pt idx="1">
                  <c:v>2011</c:v>
                </c:pt>
                <c:pt idx="2">
                  <c:v>2012</c:v>
                </c:pt>
                <c:pt idx="3">
                  <c:v>2013</c:v>
                </c:pt>
                <c:pt idx="4">
                  <c:v>2014</c:v>
                </c:pt>
                <c:pt idx="5">
                  <c:v>2015</c:v>
                </c:pt>
                <c:pt idx="6">
                  <c:v>2016</c:v>
                </c:pt>
                <c:pt idx="7">
                  <c:v>2017</c:v>
                </c:pt>
              </c:numCache>
            </c:numRef>
          </c:cat>
          <c:val>
            <c:numRef>
              <c:f>'AQ70-AQ75.1-AG1-AG6 '!$B$3:$B$10</c:f>
              <c:numCache>
                <c:formatCode>#,##0</c:formatCode>
                <c:ptCount val="8"/>
                <c:pt idx="0">
                  <c:v>84032</c:v>
                </c:pt>
                <c:pt idx="1">
                  <c:v>83150</c:v>
                </c:pt>
                <c:pt idx="2">
                  <c:v>83349</c:v>
                </c:pt>
                <c:pt idx="3">
                  <c:v>84440</c:v>
                </c:pt>
                <c:pt idx="4">
                  <c:v>86161</c:v>
                </c:pt>
                <c:pt idx="5">
                  <c:v>87050</c:v>
                </c:pt>
                <c:pt idx="6">
                  <c:v>89689</c:v>
                </c:pt>
                <c:pt idx="7">
                  <c:v>90121</c:v>
                </c:pt>
              </c:numCache>
            </c:numRef>
          </c:val>
          <c:smooth val="0"/>
          <c:extLst>
            <c:ext xmlns:c16="http://schemas.microsoft.com/office/drawing/2014/chart" uri="{C3380CC4-5D6E-409C-BE32-E72D297353CC}">
              <c16:uniqueId val="{00000000-A0BB-4856-A0B1-07C97CCAF88E}"/>
            </c:ext>
          </c:extLst>
        </c:ser>
        <c:ser>
          <c:idx val="1"/>
          <c:order val="1"/>
          <c:tx>
            <c:strRef>
              <c:f>'AQ70-AQ75.1-AG1-AG6 '!$C$2</c:f>
              <c:strCache>
                <c:ptCount val="1"/>
                <c:pt idx="0">
                  <c:v>Privats</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'AQ70-AQ75.1-AG1-AG6 '!$A$3:$A$10</c:f>
              <c:numCache>
                <c:formatCode>General</c:formatCode>
                <c:ptCount val="8"/>
                <c:pt idx="0">
                  <c:v>2010</c:v>
                </c:pt>
                <c:pt idx="1">
                  <c:v>2011</c:v>
                </c:pt>
                <c:pt idx="2">
                  <c:v>2012</c:v>
                </c:pt>
                <c:pt idx="3">
                  <c:v>2013</c:v>
                </c:pt>
                <c:pt idx="4">
                  <c:v>2014</c:v>
                </c:pt>
                <c:pt idx="5">
                  <c:v>2015</c:v>
                </c:pt>
                <c:pt idx="6">
                  <c:v>2016</c:v>
                </c:pt>
                <c:pt idx="7">
                  <c:v>2017</c:v>
                </c:pt>
              </c:numCache>
            </c:numRef>
          </c:cat>
          <c:val>
            <c:numRef>
              <c:f>'AQ70-AQ75.1-AG1-AG6 '!$C$3:$C$10</c:f>
              <c:numCache>
                <c:formatCode>#,##0</c:formatCode>
                <c:ptCount val="8"/>
                <c:pt idx="0">
                  <c:v>64938</c:v>
                </c:pt>
                <c:pt idx="1">
                  <c:v>63238</c:v>
                </c:pt>
                <c:pt idx="2">
                  <c:v>67038</c:v>
                </c:pt>
                <c:pt idx="3">
                  <c:v>58308</c:v>
                </c:pt>
                <c:pt idx="4">
                  <c:v>79095</c:v>
                </c:pt>
                <c:pt idx="5">
                  <c:v>74939</c:v>
                </c:pt>
                <c:pt idx="6">
                  <c:v>70974</c:v>
                </c:pt>
                <c:pt idx="7">
                  <c:v>67914</c:v>
                </c:pt>
              </c:numCache>
            </c:numRef>
          </c:val>
          <c:smooth val="0"/>
          <c:extLst>
            <c:ext xmlns:c16="http://schemas.microsoft.com/office/drawing/2014/chart" uri="{C3380CC4-5D6E-409C-BE32-E72D297353CC}">
              <c16:uniqueId val="{00000001-A0BB-4856-A0B1-07C97CCAF88E}"/>
            </c:ext>
          </c:extLst>
        </c:ser>
        <c:dLbls>
          <c:showLegendKey val="0"/>
          <c:showVal val="0"/>
          <c:showCatName val="0"/>
          <c:showSerName val="0"/>
          <c:showPercent val="0"/>
          <c:showBubbleSize val="0"/>
        </c:dLbls>
        <c:hiLowLines>
          <c:spPr>
            <a:ln w="0">
              <a:noFill/>
            </a:ln>
          </c:spPr>
        </c:hiLowLines>
        <c:smooth val="0"/>
        <c:axId val="6541040"/>
        <c:axId val="74062893"/>
      </c:lineChart>
      <c:catAx>
        <c:axId val="6541040"/>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74062893"/>
        <c:crosses val="autoZero"/>
        <c:auto val="1"/>
        <c:lblAlgn val="ctr"/>
        <c:lblOffset val="100"/>
        <c:noMultiLvlLbl val="0"/>
      </c:catAx>
      <c:valAx>
        <c:axId val="74062893"/>
        <c:scaling>
          <c:orientation val="minMax"/>
          <c:min val="50000"/>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6541040"/>
        <c:crossesAt val="1"/>
        <c:crossBetween val="between"/>
      </c:valAx>
      <c:spPr>
        <a:noFill/>
        <a:ln w="12600">
          <a:solidFill>
            <a:srgbClr val="808080"/>
          </a:solidFill>
          <a:round/>
        </a:ln>
      </c:spPr>
    </c:plotArea>
    <c:legend>
      <c:legendPos val="r"/>
      <c:layout>
        <c:manualLayout>
          <c:xMode val="edge"/>
          <c:yMode val="edge"/>
          <c:x val="0.14283212190209299"/>
          <c:y val="0.113531758208039"/>
        </c:manualLayout>
      </c:layout>
      <c:overlay val="0"/>
      <c:spPr>
        <a:solidFill>
          <a:srgbClr val="FFFFFF"/>
        </a:solidFill>
        <a:ln w="0">
          <a:noFill/>
        </a:ln>
      </c:spPr>
      <c:txPr>
        <a:bodyPr/>
        <a:lstStyle/>
        <a:p>
          <a:pPr>
            <a:defRPr sz="10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700" b="1" strike="noStrike" spc="-1">
                <a:solidFill>
                  <a:srgbClr val="000000"/>
                </a:solidFill>
                <a:latin typeface="Arial"/>
              </a:defRPr>
            </a:pPr>
            <a:r>
              <a:rPr sz="700" b="1" strike="noStrike" spc="-1">
                <a:solidFill>
                  <a:srgbClr val="000000"/>
                </a:solidFill>
                <a:latin typeface="Arial"/>
              </a:rPr>
              <a:t>Gràfic A III-2. Intervencions quirúrgiques (ingrés+ CMA) als hospitals de les Illes Balears per titularitat del centre (2010-2017)</a:t>
            </a:r>
          </a:p>
        </c:rich>
      </c:tx>
      <c:layout>
        <c:manualLayout>
          <c:xMode val="edge"/>
          <c:yMode val="edge"/>
          <c:x val="0.15296703296703301"/>
          <c:y val="6.1421960454354198E-2"/>
        </c:manualLayout>
      </c:layout>
      <c:overlay val="0"/>
      <c:spPr>
        <a:noFill/>
        <a:ln w="0">
          <a:noFill/>
        </a:ln>
      </c:spPr>
    </c:title>
    <c:autoTitleDeleted val="0"/>
    <c:plotArea>
      <c:layout>
        <c:manualLayout>
          <c:layoutTarget val="inner"/>
          <c:xMode val="edge"/>
          <c:yMode val="edge"/>
          <c:x val="5.2571428571428602E-2"/>
          <c:y val="0.25676623194502901"/>
          <c:w val="0.92298901098901098"/>
          <c:h val="0.71658953863413299"/>
        </c:manualLayout>
      </c:layout>
      <c:lineChart>
        <c:grouping val="standard"/>
        <c:varyColors val="0"/>
        <c:ser>
          <c:idx val="0"/>
          <c:order val="0"/>
          <c:tx>
            <c:strRef>
              <c:f>'AQ70-AQ75.1-AG1-AG6 '!$B$17</c:f>
              <c:strCache>
                <c:ptCount val="1"/>
                <c:pt idx="0">
                  <c:v>Públics-SNS</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'AQ70-AQ75.1-AG1-AG6 '!$A$18:$A$25</c:f>
              <c:numCache>
                <c:formatCode>General</c:formatCode>
                <c:ptCount val="8"/>
                <c:pt idx="0">
                  <c:v>2010</c:v>
                </c:pt>
                <c:pt idx="1">
                  <c:v>2011</c:v>
                </c:pt>
                <c:pt idx="2">
                  <c:v>2012</c:v>
                </c:pt>
                <c:pt idx="3">
                  <c:v>2013</c:v>
                </c:pt>
                <c:pt idx="4">
                  <c:v>2014</c:v>
                </c:pt>
                <c:pt idx="5">
                  <c:v>2015</c:v>
                </c:pt>
                <c:pt idx="6">
                  <c:v>2016</c:v>
                </c:pt>
                <c:pt idx="7">
                  <c:v>2017</c:v>
                </c:pt>
              </c:numCache>
            </c:numRef>
          </c:cat>
          <c:val>
            <c:numRef>
              <c:f>'AQ70-AQ75.1-AG1-AG6 '!$B$18:$B$25</c:f>
              <c:numCache>
                <c:formatCode>#,##0</c:formatCode>
                <c:ptCount val="8"/>
                <c:pt idx="0">
                  <c:v>65903</c:v>
                </c:pt>
                <c:pt idx="1">
                  <c:v>62666</c:v>
                </c:pt>
                <c:pt idx="2">
                  <c:v>59291</c:v>
                </c:pt>
                <c:pt idx="3">
                  <c:v>65924</c:v>
                </c:pt>
                <c:pt idx="4">
                  <c:v>67793</c:v>
                </c:pt>
                <c:pt idx="5">
                  <c:v>67487</c:v>
                </c:pt>
                <c:pt idx="6">
                  <c:v>72180</c:v>
                </c:pt>
                <c:pt idx="7">
                  <c:v>71411</c:v>
                </c:pt>
              </c:numCache>
            </c:numRef>
          </c:val>
          <c:smooth val="0"/>
          <c:extLst>
            <c:ext xmlns:c16="http://schemas.microsoft.com/office/drawing/2014/chart" uri="{C3380CC4-5D6E-409C-BE32-E72D297353CC}">
              <c16:uniqueId val="{00000000-E19B-4DAC-A86E-E09A48051735}"/>
            </c:ext>
          </c:extLst>
        </c:ser>
        <c:ser>
          <c:idx val="1"/>
          <c:order val="1"/>
          <c:tx>
            <c:strRef>
              <c:f>'AQ70-AQ75.1-AG1-AG6 '!$C$17</c:f>
              <c:strCache>
                <c:ptCount val="1"/>
                <c:pt idx="0">
                  <c:v>Privats</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'AQ70-AQ75.1-AG1-AG6 '!$A$18:$A$25</c:f>
              <c:numCache>
                <c:formatCode>General</c:formatCode>
                <c:ptCount val="8"/>
                <c:pt idx="0">
                  <c:v>2010</c:v>
                </c:pt>
                <c:pt idx="1">
                  <c:v>2011</c:v>
                </c:pt>
                <c:pt idx="2">
                  <c:v>2012</c:v>
                </c:pt>
                <c:pt idx="3">
                  <c:v>2013</c:v>
                </c:pt>
                <c:pt idx="4">
                  <c:v>2014</c:v>
                </c:pt>
                <c:pt idx="5">
                  <c:v>2015</c:v>
                </c:pt>
                <c:pt idx="6">
                  <c:v>2016</c:v>
                </c:pt>
                <c:pt idx="7">
                  <c:v>2017</c:v>
                </c:pt>
              </c:numCache>
            </c:numRef>
          </c:cat>
          <c:val>
            <c:numRef>
              <c:f>'AQ70-AQ75.1-AG1-AG6 '!$C$18:$C$25</c:f>
              <c:numCache>
                <c:formatCode>#,##0</c:formatCode>
                <c:ptCount val="8"/>
                <c:pt idx="0">
                  <c:v>53892</c:v>
                </c:pt>
                <c:pt idx="1">
                  <c:v>55019</c:v>
                </c:pt>
                <c:pt idx="2">
                  <c:v>50062</c:v>
                </c:pt>
                <c:pt idx="3">
                  <c:v>53632</c:v>
                </c:pt>
                <c:pt idx="4">
                  <c:v>58630</c:v>
                </c:pt>
                <c:pt idx="5">
                  <c:v>56425</c:v>
                </c:pt>
                <c:pt idx="6">
                  <c:v>59441</c:v>
                </c:pt>
                <c:pt idx="7">
                  <c:v>66607</c:v>
                </c:pt>
              </c:numCache>
            </c:numRef>
          </c:val>
          <c:smooth val="0"/>
          <c:extLst>
            <c:ext xmlns:c16="http://schemas.microsoft.com/office/drawing/2014/chart" uri="{C3380CC4-5D6E-409C-BE32-E72D297353CC}">
              <c16:uniqueId val="{00000001-E19B-4DAC-A86E-E09A48051735}"/>
            </c:ext>
          </c:extLst>
        </c:ser>
        <c:dLbls>
          <c:showLegendKey val="0"/>
          <c:showVal val="0"/>
          <c:showCatName val="0"/>
          <c:showSerName val="0"/>
          <c:showPercent val="0"/>
          <c:showBubbleSize val="0"/>
        </c:dLbls>
        <c:hiLowLines>
          <c:spPr>
            <a:ln w="0">
              <a:noFill/>
            </a:ln>
          </c:spPr>
        </c:hiLowLines>
        <c:smooth val="0"/>
        <c:axId val="39744899"/>
        <c:axId val="70998967"/>
      </c:lineChart>
      <c:catAx>
        <c:axId val="39744899"/>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70998967"/>
        <c:crosses val="autoZero"/>
        <c:auto val="1"/>
        <c:lblAlgn val="ctr"/>
        <c:lblOffset val="100"/>
        <c:noMultiLvlLbl val="0"/>
      </c:catAx>
      <c:valAx>
        <c:axId val="70998967"/>
        <c:scaling>
          <c:orientation val="minMax"/>
          <c:min val="45000"/>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39744899"/>
        <c:crossesAt val="1"/>
        <c:crossBetween val="between"/>
      </c:valAx>
      <c:spPr>
        <a:noFill/>
        <a:ln w="12600">
          <a:solidFill>
            <a:srgbClr val="808080"/>
          </a:solidFill>
          <a:round/>
        </a:ln>
      </c:spPr>
    </c:plotArea>
    <c:legend>
      <c:legendPos val="r"/>
      <c:layout>
        <c:manualLayout>
          <c:xMode val="edge"/>
          <c:yMode val="edge"/>
          <c:x val="0.15086922337730399"/>
          <c:y val="0.147083567021873"/>
        </c:manualLayout>
      </c:layout>
      <c:overlay val="0"/>
      <c:spPr>
        <a:solidFill>
          <a:srgbClr val="FFFFFF"/>
        </a:solidFill>
        <a:ln w="0">
          <a:noFill/>
        </a:ln>
      </c:spPr>
      <c:txPr>
        <a:bodyPr/>
        <a:lstStyle/>
        <a:p>
          <a:pPr>
            <a:defRPr sz="10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700" b="1" strike="noStrike" spc="-1">
                <a:solidFill>
                  <a:srgbClr val="000000"/>
                </a:solidFill>
                <a:latin typeface="Arial"/>
              </a:defRPr>
            </a:pPr>
            <a:r>
              <a:rPr sz="700" b="1" strike="noStrike" spc="-1">
                <a:solidFill>
                  <a:srgbClr val="000000"/>
                </a:solidFill>
                <a:latin typeface="Arial"/>
              </a:rPr>
              <a:t>Gràfic A III-3. Parts als hospitals de les Illes Balears per titularitat del centre i tipus de part (2010-2017)</a:t>
            </a:r>
          </a:p>
        </c:rich>
      </c:tx>
      <c:layout>
        <c:manualLayout>
          <c:xMode val="edge"/>
          <c:yMode val="edge"/>
          <c:x val="0.145252860511835"/>
          <c:y val="5.7164829530889499E-2"/>
        </c:manualLayout>
      </c:layout>
      <c:overlay val="0"/>
      <c:spPr>
        <a:noFill/>
        <a:ln w="0">
          <a:noFill/>
        </a:ln>
      </c:spPr>
    </c:title>
    <c:autoTitleDeleted val="0"/>
    <c:plotArea>
      <c:layout>
        <c:manualLayout>
          <c:layoutTarget val="inner"/>
          <c:xMode val="edge"/>
          <c:yMode val="edge"/>
          <c:x val="5.8520394794305201E-2"/>
          <c:y val="0.25211484234811599"/>
          <c:w val="0.90662939994759395"/>
          <c:h val="0.72827480133299205"/>
        </c:manualLayout>
      </c:layout>
      <c:lineChart>
        <c:grouping val="standard"/>
        <c:varyColors val="0"/>
        <c:ser>
          <c:idx val="0"/>
          <c:order val="0"/>
          <c:tx>
            <c:strRef>
              <c:f>'AQ70-AQ75.1-AG1-AG6 '!$A$45</c:f>
              <c:strCache>
                <c:ptCount val="1"/>
                <c:pt idx="0">
                  <c:v>Parts via vaginal</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'AQ70-AQ75.1-AG1-AG6 '!$C$43:$R$44</c:f>
              <c:multiLvlStrCache>
                <c:ptCount val="16"/>
                <c:lvl>
                  <c:pt idx="0">
                    <c:v>2011</c:v>
                  </c:pt>
                  <c:pt idx="1">
                    <c:v>2012</c:v>
                  </c:pt>
                  <c:pt idx="2">
                    <c:v>2013</c:v>
                  </c:pt>
                  <c:pt idx="3">
                    <c:v>2014</c:v>
                  </c:pt>
                  <c:pt idx="4">
                    <c:v>2015</c:v>
                  </c:pt>
                  <c:pt idx="5">
                    <c:v>2016</c:v>
                  </c:pt>
                  <c:pt idx="6">
                    <c:v>2017</c:v>
                  </c:pt>
                  <c:pt idx="8">
                    <c:v>2010</c:v>
                  </c:pt>
                  <c:pt idx="9">
                    <c:v>2011</c:v>
                  </c:pt>
                  <c:pt idx="10">
                    <c:v>2012</c:v>
                  </c:pt>
                  <c:pt idx="11">
                    <c:v>2013</c:v>
                  </c:pt>
                  <c:pt idx="12">
                    <c:v>2014</c:v>
                  </c:pt>
                  <c:pt idx="13">
                    <c:v>2015</c:v>
                  </c:pt>
                  <c:pt idx="14">
                    <c:v>2016</c:v>
                  </c:pt>
                  <c:pt idx="15">
                    <c:v>2017</c:v>
                  </c:pt>
                </c:lvl>
                <c:lvl>
                  <c:pt idx="8">
                    <c:v>Privats</c:v>
                  </c:pt>
                </c:lvl>
              </c:multiLvlStrCache>
            </c:multiLvlStrRef>
          </c:cat>
          <c:val>
            <c:numRef>
              <c:f>'AQ70-AQ75.1-AG1-AG6 '!$B$45:$R$45</c:f>
              <c:numCache>
                <c:formatCode>#,##0</c:formatCode>
                <c:ptCount val="17"/>
                <c:pt idx="0">
                  <c:v>6796</c:v>
                </c:pt>
                <c:pt idx="1">
                  <c:v>6403</c:v>
                </c:pt>
                <c:pt idx="2">
                  <c:v>6244</c:v>
                </c:pt>
                <c:pt idx="3">
                  <c:v>5934</c:v>
                </c:pt>
                <c:pt idx="4">
                  <c:v>5833</c:v>
                </c:pt>
                <c:pt idx="5">
                  <c:v>6066</c:v>
                </c:pt>
                <c:pt idx="6">
                  <c:v>6136</c:v>
                </c:pt>
                <c:pt idx="7">
                  <c:v>5987</c:v>
                </c:pt>
                <c:pt idx="9">
                  <c:v>2101</c:v>
                </c:pt>
                <c:pt idx="10">
                  <c:v>1956</c:v>
                </c:pt>
                <c:pt idx="11">
                  <c:v>1795</c:v>
                </c:pt>
                <c:pt idx="12">
                  <c:v>1722</c:v>
                </c:pt>
                <c:pt idx="13">
                  <c:v>1829</c:v>
                </c:pt>
                <c:pt idx="14">
                  <c:v>1837</c:v>
                </c:pt>
                <c:pt idx="15">
                  <c:v>1728</c:v>
                </c:pt>
                <c:pt idx="16" formatCode="General">
                  <c:v>2004</c:v>
                </c:pt>
              </c:numCache>
            </c:numRef>
          </c:val>
          <c:smooth val="0"/>
          <c:extLst>
            <c:ext xmlns:c16="http://schemas.microsoft.com/office/drawing/2014/chart" uri="{C3380CC4-5D6E-409C-BE32-E72D297353CC}">
              <c16:uniqueId val="{00000000-54DA-4E4D-B6F7-D2468F3F0841}"/>
            </c:ext>
          </c:extLst>
        </c:ser>
        <c:ser>
          <c:idx val="1"/>
          <c:order val="1"/>
          <c:tx>
            <c:strRef>
              <c:f>'AQ70-AQ75.1-AG1-AG6 '!$A$46</c:f>
              <c:strCache>
                <c:ptCount val="1"/>
                <c:pt idx="0">
                  <c:v>Cesàries</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'AQ70-AQ75.1-AG1-AG6 '!$C$43:$R$44</c:f>
              <c:multiLvlStrCache>
                <c:ptCount val="16"/>
                <c:lvl>
                  <c:pt idx="0">
                    <c:v>2011</c:v>
                  </c:pt>
                  <c:pt idx="1">
                    <c:v>2012</c:v>
                  </c:pt>
                  <c:pt idx="2">
                    <c:v>2013</c:v>
                  </c:pt>
                  <c:pt idx="3">
                    <c:v>2014</c:v>
                  </c:pt>
                  <c:pt idx="4">
                    <c:v>2015</c:v>
                  </c:pt>
                  <c:pt idx="5">
                    <c:v>2016</c:v>
                  </c:pt>
                  <c:pt idx="6">
                    <c:v>2017</c:v>
                  </c:pt>
                  <c:pt idx="8">
                    <c:v>2010</c:v>
                  </c:pt>
                  <c:pt idx="9">
                    <c:v>2011</c:v>
                  </c:pt>
                  <c:pt idx="10">
                    <c:v>2012</c:v>
                  </c:pt>
                  <c:pt idx="11">
                    <c:v>2013</c:v>
                  </c:pt>
                  <c:pt idx="12">
                    <c:v>2014</c:v>
                  </c:pt>
                  <c:pt idx="13">
                    <c:v>2015</c:v>
                  </c:pt>
                  <c:pt idx="14">
                    <c:v>2016</c:v>
                  </c:pt>
                  <c:pt idx="15">
                    <c:v>2017</c:v>
                  </c:pt>
                </c:lvl>
                <c:lvl>
                  <c:pt idx="8">
                    <c:v>Privats</c:v>
                  </c:pt>
                </c:lvl>
              </c:multiLvlStrCache>
            </c:multiLvlStrRef>
          </c:cat>
          <c:val>
            <c:numRef>
              <c:f>'AQ70-AQ75.1-AG1-AG6 '!$B$46:$R$46</c:f>
              <c:numCache>
                <c:formatCode>#,##0</c:formatCode>
                <c:ptCount val="17"/>
                <c:pt idx="0">
                  <c:v>1729</c:v>
                </c:pt>
                <c:pt idx="1">
                  <c:v>1653</c:v>
                </c:pt>
                <c:pt idx="2">
                  <c:v>1672</c:v>
                </c:pt>
                <c:pt idx="3">
                  <c:v>1594</c:v>
                </c:pt>
                <c:pt idx="4">
                  <c:v>1578</c:v>
                </c:pt>
                <c:pt idx="5">
                  <c:v>1457</c:v>
                </c:pt>
                <c:pt idx="6">
                  <c:v>1486</c:v>
                </c:pt>
                <c:pt idx="7">
                  <c:v>1452</c:v>
                </c:pt>
                <c:pt idx="9">
                  <c:v>1039</c:v>
                </c:pt>
                <c:pt idx="10">
                  <c:v>1036</c:v>
                </c:pt>
                <c:pt idx="11">
                  <c:v>1029</c:v>
                </c:pt>
                <c:pt idx="12">
                  <c:v>1006</c:v>
                </c:pt>
                <c:pt idx="13">
                  <c:v>1090</c:v>
                </c:pt>
                <c:pt idx="14">
                  <c:v>978</c:v>
                </c:pt>
                <c:pt idx="15">
                  <c:v>961</c:v>
                </c:pt>
                <c:pt idx="16" formatCode="General">
                  <c:v>915</c:v>
                </c:pt>
              </c:numCache>
            </c:numRef>
          </c:val>
          <c:smooth val="0"/>
          <c:extLst>
            <c:ext xmlns:c16="http://schemas.microsoft.com/office/drawing/2014/chart" uri="{C3380CC4-5D6E-409C-BE32-E72D297353CC}">
              <c16:uniqueId val="{00000001-54DA-4E4D-B6F7-D2468F3F0841}"/>
            </c:ext>
          </c:extLst>
        </c:ser>
        <c:ser>
          <c:idx val="2"/>
          <c:order val="2"/>
          <c:tx>
            <c:strRef>
              <c:f>'AQ70-AQ75.1-AG1-AG6 '!$A$47</c:f>
              <c:strCache>
                <c:ptCount val="1"/>
                <c:pt idx="0">
                  <c:v>Total parts</c:v>
                </c:pt>
              </c:strCache>
            </c:strRef>
          </c:tx>
          <c:spPr>
            <a:ln w="25200">
              <a:solidFill>
                <a:srgbClr val="99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'AQ70-AQ75.1-AG1-AG6 '!$C$43:$R$44</c:f>
              <c:multiLvlStrCache>
                <c:ptCount val="16"/>
                <c:lvl>
                  <c:pt idx="0">
                    <c:v>2011</c:v>
                  </c:pt>
                  <c:pt idx="1">
                    <c:v>2012</c:v>
                  </c:pt>
                  <c:pt idx="2">
                    <c:v>2013</c:v>
                  </c:pt>
                  <c:pt idx="3">
                    <c:v>2014</c:v>
                  </c:pt>
                  <c:pt idx="4">
                    <c:v>2015</c:v>
                  </c:pt>
                  <c:pt idx="5">
                    <c:v>2016</c:v>
                  </c:pt>
                  <c:pt idx="6">
                    <c:v>2017</c:v>
                  </c:pt>
                  <c:pt idx="8">
                    <c:v>2010</c:v>
                  </c:pt>
                  <c:pt idx="9">
                    <c:v>2011</c:v>
                  </c:pt>
                  <c:pt idx="10">
                    <c:v>2012</c:v>
                  </c:pt>
                  <c:pt idx="11">
                    <c:v>2013</c:v>
                  </c:pt>
                  <c:pt idx="12">
                    <c:v>2014</c:v>
                  </c:pt>
                  <c:pt idx="13">
                    <c:v>2015</c:v>
                  </c:pt>
                  <c:pt idx="14">
                    <c:v>2016</c:v>
                  </c:pt>
                  <c:pt idx="15">
                    <c:v>2017</c:v>
                  </c:pt>
                </c:lvl>
                <c:lvl>
                  <c:pt idx="8">
                    <c:v>Privats</c:v>
                  </c:pt>
                </c:lvl>
              </c:multiLvlStrCache>
            </c:multiLvlStrRef>
          </c:cat>
          <c:val>
            <c:numRef>
              <c:f>'AQ70-AQ75.1-AG1-AG6 '!$B$47:$R$47</c:f>
              <c:numCache>
                <c:formatCode>#,##0</c:formatCode>
                <c:ptCount val="17"/>
                <c:pt idx="0">
                  <c:v>8525</c:v>
                </c:pt>
                <c:pt idx="1">
                  <c:v>8056</c:v>
                </c:pt>
                <c:pt idx="2">
                  <c:v>7916</c:v>
                </c:pt>
                <c:pt idx="3">
                  <c:v>7528</c:v>
                </c:pt>
                <c:pt idx="4">
                  <c:v>7411</c:v>
                </c:pt>
                <c:pt idx="5">
                  <c:v>7523</c:v>
                </c:pt>
                <c:pt idx="6">
                  <c:v>7622</c:v>
                </c:pt>
                <c:pt idx="7">
                  <c:v>7439</c:v>
                </c:pt>
                <c:pt idx="9">
                  <c:v>3140</c:v>
                </c:pt>
                <c:pt idx="10">
                  <c:v>2992</c:v>
                </c:pt>
                <c:pt idx="11">
                  <c:v>2824</c:v>
                </c:pt>
                <c:pt idx="12">
                  <c:v>2728</c:v>
                </c:pt>
                <c:pt idx="13">
                  <c:v>2919</c:v>
                </c:pt>
                <c:pt idx="14">
                  <c:v>2815</c:v>
                </c:pt>
                <c:pt idx="15">
                  <c:v>2689</c:v>
                </c:pt>
                <c:pt idx="16" formatCode="General">
                  <c:v>2919</c:v>
                </c:pt>
              </c:numCache>
            </c:numRef>
          </c:val>
          <c:smooth val="0"/>
          <c:extLst>
            <c:ext xmlns:c16="http://schemas.microsoft.com/office/drawing/2014/chart" uri="{C3380CC4-5D6E-409C-BE32-E72D297353CC}">
              <c16:uniqueId val="{00000002-54DA-4E4D-B6F7-D2468F3F0841}"/>
            </c:ext>
          </c:extLst>
        </c:ser>
        <c:dLbls>
          <c:showLegendKey val="0"/>
          <c:showVal val="0"/>
          <c:showCatName val="0"/>
          <c:showSerName val="0"/>
          <c:showPercent val="0"/>
          <c:showBubbleSize val="0"/>
        </c:dLbls>
        <c:hiLowLines>
          <c:spPr>
            <a:ln w="0">
              <a:noFill/>
            </a:ln>
          </c:spPr>
        </c:hiLowLines>
        <c:smooth val="0"/>
        <c:axId val="19189761"/>
        <c:axId val="72846358"/>
      </c:lineChart>
      <c:catAx>
        <c:axId val="19189761"/>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72846358"/>
        <c:crosses val="autoZero"/>
        <c:auto val="1"/>
        <c:lblAlgn val="ctr"/>
        <c:lblOffset val="100"/>
        <c:noMultiLvlLbl val="0"/>
      </c:catAx>
      <c:valAx>
        <c:axId val="72846358"/>
        <c:scaling>
          <c:orientation val="minMax"/>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19189761"/>
        <c:crossesAt val="1"/>
        <c:crossBetween val="between"/>
        <c:majorUnit val="1000"/>
      </c:valAx>
      <c:spPr>
        <a:noFill/>
        <a:ln w="12600">
          <a:solidFill>
            <a:srgbClr val="808080"/>
          </a:solidFill>
          <a:round/>
        </a:ln>
      </c:spPr>
    </c:plotArea>
    <c:legend>
      <c:legendPos val="r"/>
      <c:layout>
        <c:manualLayout>
          <c:xMode val="edge"/>
          <c:yMode val="edge"/>
          <c:x val="0.13089868147120101"/>
          <c:y val="0.105984877611175"/>
        </c:manualLayout>
      </c:layout>
      <c:overlay val="0"/>
      <c:spPr>
        <a:solidFill>
          <a:srgbClr val="FFFFFF"/>
        </a:solidFill>
        <a:ln w="0">
          <a:noFill/>
        </a:ln>
      </c:spPr>
      <c:txPr>
        <a:bodyPr/>
        <a:lstStyle/>
        <a:p>
          <a:pPr>
            <a:defRPr sz="10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700" b="1" strike="noStrike" spc="-1">
                <a:solidFill>
                  <a:srgbClr val="000000"/>
                </a:solidFill>
                <a:latin typeface="Arial"/>
              </a:defRPr>
            </a:pPr>
            <a:r>
              <a:rPr sz="700" b="1" strike="noStrike" spc="-1">
                <a:solidFill>
                  <a:srgbClr val="000000"/>
                </a:solidFill>
                <a:latin typeface="Arial"/>
              </a:rPr>
              <a:t>Gràfic A III-4. Consultes als hospitals de les Illes Balears per titularitat del centre i tipus de consulta (2010-2017)</a:t>
            </a:r>
          </a:p>
        </c:rich>
      </c:tx>
      <c:layout>
        <c:manualLayout>
          <c:xMode val="edge"/>
          <c:yMode val="edge"/>
          <c:x val="0.15916230366492101"/>
          <c:y val="5.7006458859870802E-2"/>
        </c:manualLayout>
      </c:layout>
      <c:overlay val="0"/>
      <c:spPr>
        <a:noFill/>
        <a:ln w="0">
          <a:noFill/>
        </a:ln>
      </c:spPr>
    </c:title>
    <c:autoTitleDeleted val="0"/>
    <c:plotArea>
      <c:layout>
        <c:manualLayout>
          <c:layoutTarget val="inner"/>
          <c:xMode val="edge"/>
          <c:yMode val="edge"/>
          <c:x val="5.4275741710296699E-2"/>
          <c:y val="0.25961808480763798"/>
          <c:w val="0.90671902268760896"/>
          <c:h val="0.717073855658523"/>
        </c:manualLayout>
      </c:layout>
      <c:lineChart>
        <c:grouping val="standard"/>
        <c:varyColors val="0"/>
        <c:ser>
          <c:idx val="0"/>
          <c:order val="0"/>
          <c:tx>
            <c:strRef>
              <c:f>'AQ70-AQ75.1-AG1-AG6 '!$A$68</c:f>
              <c:strCache>
                <c:ptCount val="1"/>
                <c:pt idx="0">
                  <c:v>Primeres consultes</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'AQ70-AQ75.1-AG1-AG6 '!$B$66:$R$67</c:f>
              <c:multiLvlStrCache>
                <c:ptCount val="17"/>
                <c:lvl>
                  <c:pt idx="0">
                    <c:v>2010</c:v>
                  </c:pt>
                  <c:pt idx="1">
                    <c:v>2011</c:v>
                  </c:pt>
                  <c:pt idx="2">
                    <c:v>2012</c:v>
                  </c:pt>
                  <c:pt idx="3">
                    <c:v>2013</c:v>
                  </c:pt>
                  <c:pt idx="4">
                    <c:v>2014</c:v>
                  </c:pt>
                  <c:pt idx="5">
                    <c:v>2015</c:v>
                  </c:pt>
                  <c:pt idx="6">
                    <c:v>2016</c:v>
                  </c:pt>
                  <c:pt idx="7">
                    <c:v>2017</c:v>
                  </c:pt>
                  <c:pt idx="9">
                    <c:v>2010</c:v>
                  </c:pt>
                  <c:pt idx="10">
                    <c:v>2011</c:v>
                  </c:pt>
                  <c:pt idx="11">
                    <c:v>2012</c:v>
                  </c:pt>
                  <c:pt idx="12">
                    <c:v>2013</c:v>
                  </c:pt>
                  <c:pt idx="13">
                    <c:v>2014</c:v>
                  </c:pt>
                  <c:pt idx="14">
                    <c:v>2015</c:v>
                  </c:pt>
                  <c:pt idx="15">
                    <c:v>2016</c:v>
                  </c:pt>
                  <c:pt idx="16">
                    <c:v>2017</c:v>
                  </c:pt>
                </c:lvl>
                <c:lvl>
                  <c:pt idx="0">
                    <c:v>Públics-SNS</c:v>
                  </c:pt>
                  <c:pt idx="9">
                    <c:v>Privats</c:v>
                  </c:pt>
                </c:lvl>
              </c:multiLvlStrCache>
            </c:multiLvlStrRef>
          </c:cat>
          <c:val>
            <c:numRef>
              <c:f>'AQ70-AQ75.1-AG1-AG6 '!$B$68:$R$68</c:f>
              <c:numCache>
                <c:formatCode>#,##0</c:formatCode>
                <c:ptCount val="17"/>
                <c:pt idx="0">
                  <c:v>447778</c:v>
                </c:pt>
                <c:pt idx="1">
                  <c:v>457496</c:v>
                </c:pt>
                <c:pt idx="2">
                  <c:v>439043</c:v>
                </c:pt>
                <c:pt idx="3">
                  <c:v>459988</c:v>
                </c:pt>
                <c:pt idx="4">
                  <c:v>447902</c:v>
                </c:pt>
                <c:pt idx="5">
                  <c:v>453275</c:v>
                </c:pt>
                <c:pt idx="6">
                  <c:v>489395</c:v>
                </c:pt>
                <c:pt idx="7">
                  <c:v>486728</c:v>
                </c:pt>
                <c:pt idx="9">
                  <c:v>327957</c:v>
                </c:pt>
                <c:pt idx="10">
                  <c:v>385601</c:v>
                </c:pt>
                <c:pt idx="11">
                  <c:v>317441</c:v>
                </c:pt>
                <c:pt idx="12">
                  <c:v>522916</c:v>
                </c:pt>
                <c:pt idx="13">
                  <c:v>497231</c:v>
                </c:pt>
                <c:pt idx="14">
                  <c:v>573945</c:v>
                </c:pt>
                <c:pt idx="15">
                  <c:v>590644</c:v>
                </c:pt>
                <c:pt idx="16">
                  <c:v>478310</c:v>
                </c:pt>
              </c:numCache>
            </c:numRef>
          </c:val>
          <c:smooth val="0"/>
          <c:extLst>
            <c:ext xmlns:c16="http://schemas.microsoft.com/office/drawing/2014/chart" uri="{C3380CC4-5D6E-409C-BE32-E72D297353CC}">
              <c16:uniqueId val="{00000000-AE83-4543-ABCB-078166E8A137}"/>
            </c:ext>
          </c:extLst>
        </c:ser>
        <c:ser>
          <c:idx val="1"/>
          <c:order val="1"/>
          <c:tx>
            <c:strRef>
              <c:f>'AQ70-AQ75.1-AG1-AG6 '!$A$69</c:f>
              <c:strCache>
                <c:ptCount val="1"/>
                <c:pt idx="0">
                  <c:v>Consultes totals</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'AQ70-AQ75.1-AG1-AG6 '!$B$66:$R$67</c:f>
              <c:multiLvlStrCache>
                <c:ptCount val="17"/>
                <c:lvl>
                  <c:pt idx="0">
                    <c:v>2010</c:v>
                  </c:pt>
                  <c:pt idx="1">
                    <c:v>2011</c:v>
                  </c:pt>
                  <c:pt idx="2">
                    <c:v>2012</c:v>
                  </c:pt>
                  <c:pt idx="3">
                    <c:v>2013</c:v>
                  </c:pt>
                  <c:pt idx="4">
                    <c:v>2014</c:v>
                  </c:pt>
                  <c:pt idx="5">
                    <c:v>2015</c:v>
                  </c:pt>
                  <c:pt idx="6">
                    <c:v>2016</c:v>
                  </c:pt>
                  <c:pt idx="7">
                    <c:v>2017</c:v>
                  </c:pt>
                  <c:pt idx="9">
                    <c:v>2010</c:v>
                  </c:pt>
                  <c:pt idx="10">
                    <c:v>2011</c:v>
                  </c:pt>
                  <c:pt idx="11">
                    <c:v>2012</c:v>
                  </c:pt>
                  <c:pt idx="12">
                    <c:v>2013</c:v>
                  </c:pt>
                  <c:pt idx="13">
                    <c:v>2014</c:v>
                  </c:pt>
                  <c:pt idx="14">
                    <c:v>2015</c:v>
                  </c:pt>
                  <c:pt idx="15">
                    <c:v>2016</c:v>
                  </c:pt>
                  <c:pt idx="16">
                    <c:v>2017</c:v>
                  </c:pt>
                </c:lvl>
                <c:lvl>
                  <c:pt idx="0">
                    <c:v>Públics-SNS</c:v>
                  </c:pt>
                  <c:pt idx="9">
                    <c:v>Privats</c:v>
                  </c:pt>
                </c:lvl>
              </c:multiLvlStrCache>
            </c:multiLvlStrRef>
          </c:cat>
          <c:val>
            <c:numRef>
              <c:f>'AQ70-AQ75.1-AG1-AG6 '!$B$69:$R$69</c:f>
              <c:numCache>
                <c:formatCode>#,##0</c:formatCode>
                <c:ptCount val="17"/>
                <c:pt idx="0">
                  <c:v>1413406</c:v>
                </c:pt>
                <c:pt idx="1">
                  <c:v>1427666</c:v>
                </c:pt>
                <c:pt idx="2">
                  <c:v>1375279</c:v>
                </c:pt>
                <c:pt idx="3">
                  <c:v>1459354</c:v>
                </c:pt>
                <c:pt idx="4">
                  <c:v>1482872</c:v>
                </c:pt>
                <c:pt idx="5">
                  <c:v>1482008</c:v>
                </c:pt>
                <c:pt idx="6">
                  <c:v>1563707</c:v>
                </c:pt>
                <c:pt idx="7">
                  <c:v>1594486</c:v>
                </c:pt>
                <c:pt idx="9">
                  <c:v>795177</c:v>
                </c:pt>
                <c:pt idx="10">
                  <c:v>877308</c:v>
                </c:pt>
                <c:pt idx="11">
                  <c:v>757862</c:v>
                </c:pt>
                <c:pt idx="12">
                  <c:v>978258</c:v>
                </c:pt>
                <c:pt idx="13">
                  <c:v>1067888</c:v>
                </c:pt>
                <c:pt idx="14">
                  <c:v>1166438</c:v>
                </c:pt>
                <c:pt idx="15">
                  <c:v>1299889</c:v>
                </c:pt>
                <c:pt idx="16">
                  <c:v>1257136</c:v>
                </c:pt>
              </c:numCache>
            </c:numRef>
          </c:val>
          <c:smooth val="0"/>
          <c:extLst>
            <c:ext xmlns:c16="http://schemas.microsoft.com/office/drawing/2014/chart" uri="{C3380CC4-5D6E-409C-BE32-E72D297353CC}">
              <c16:uniqueId val="{00000001-AE83-4543-ABCB-078166E8A137}"/>
            </c:ext>
          </c:extLst>
        </c:ser>
        <c:dLbls>
          <c:showLegendKey val="0"/>
          <c:showVal val="0"/>
          <c:showCatName val="0"/>
          <c:showSerName val="0"/>
          <c:showPercent val="0"/>
          <c:showBubbleSize val="0"/>
        </c:dLbls>
        <c:hiLowLines>
          <c:spPr>
            <a:ln w="0">
              <a:noFill/>
            </a:ln>
          </c:spPr>
        </c:hiLowLines>
        <c:smooth val="0"/>
        <c:axId val="90462050"/>
        <c:axId val="58860349"/>
      </c:lineChart>
      <c:catAx>
        <c:axId val="90462050"/>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58860349"/>
        <c:crosses val="autoZero"/>
        <c:auto val="1"/>
        <c:lblAlgn val="ctr"/>
        <c:lblOffset val="100"/>
        <c:noMultiLvlLbl val="0"/>
      </c:catAx>
      <c:valAx>
        <c:axId val="58860349"/>
        <c:scaling>
          <c:orientation val="minMax"/>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90462050"/>
        <c:crossesAt val="1"/>
        <c:crossBetween val="between"/>
      </c:valAx>
      <c:spPr>
        <a:noFill/>
        <a:ln w="12600">
          <a:solidFill>
            <a:srgbClr val="808080"/>
          </a:solidFill>
          <a:round/>
        </a:ln>
      </c:spPr>
    </c:plotArea>
    <c:legend>
      <c:legendPos val="r"/>
      <c:layout>
        <c:manualLayout>
          <c:xMode val="edge"/>
          <c:yMode val="edge"/>
          <c:x val="0.19849115504682599"/>
          <c:y val="0.136599747297487"/>
        </c:manualLayout>
      </c:layout>
      <c:overlay val="0"/>
      <c:spPr>
        <a:solidFill>
          <a:srgbClr val="FFFFFF"/>
        </a:solidFill>
        <a:ln w="0">
          <a:noFill/>
        </a:ln>
      </c:spPr>
      <c:txPr>
        <a:bodyPr/>
        <a:lstStyle/>
        <a:p>
          <a:pPr>
            <a:defRPr sz="10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700" b="1" strike="noStrike" spc="-1">
                <a:solidFill>
                  <a:srgbClr val="000000"/>
                </a:solidFill>
                <a:latin typeface="Arial"/>
              </a:defRPr>
            </a:pPr>
            <a:r>
              <a:rPr sz="700" b="1" strike="noStrike" spc="-1">
                <a:solidFill>
                  <a:srgbClr val="000000"/>
                </a:solidFill>
                <a:latin typeface="Arial"/>
              </a:rPr>
              <a:t>Gràfic A III-5. Activitats diagnòstiques de TAC-RM als hospitals de les Illes Balears per titularitat del centre (2010-2017)</a:t>
            </a:r>
          </a:p>
        </c:rich>
      </c:tx>
      <c:layout>
        <c:manualLayout>
          <c:xMode val="edge"/>
          <c:yMode val="edge"/>
          <c:x val="0.14172749391727499"/>
          <c:y val="5.67226890756303E-2"/>
        </c:manualLayout>
      </c:layout>
      <c:overlay val="0"/>
      <c:spPr>
        <a:noFill/>
        <a:ln w="0">
          <a:noFill/>
        </a:ln>
      </c:spPr>
    </c:title>
    <c:autoTitleDeleted val="0"/>
    <c:plotArea>
      <c:layout>
        <c:manualLayout>
          <c:layoutTarget val="inner"/>
          <c:xMode val="edge"/>
          <c:yMode val="edge"/>
          <c:x val="5.4396941258255102E-2"/>
          <c:y val="0.23555672268907599"/>
          <c:w val="0.90702120264164099"/>
          <c:h val="0.72584033613445398"/>
        </c:manualLayout>
      </c:layout>
      <c:lineChart>
        <c:grouping val="standard"/>
        <c:varyColors val="0"/>
        <c:ser>
          <c:idx val="0"/>
          <c:order val="0"/>
          <c:tx>
            <c:strRef>
              <c:f>'AQ70-AQ75.1-AG1-AG6 '!$A$89</c:f>
              <c:strCache>
                <c:ptCount val="1"/>
                <c:pt idx="0">
                  <c:v>Ressonància magnètica</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'AQ70-AQ75.1-AG1-AG6 '!$B$87:$R$88</c:f>
              <c:multiLvlStrCache>
                <c:ptCount val="17"/>
                <c:lvl>
                  <c:pt idx="0">
                    <c:v>2010</c:v>
                  </c:pt>
                  <c:pt idx="1">
                    <c:v>2011</c:v>
                  </c:pt>
                  <c:pt idx="2">
                    <c:v>2012</c:v>
                  </c:pt>
                  <c:pt idx="3">
                    <c:v>2013</c:v>
                  </c:pt>
                  <c:pt idx="4">
                    <c:v>2014</c:v>
                  </c:pt>
                  <c:pt idx="5">
                    <c:v>2015</c:v>
                  </c:pt>
                  <c:pt idx="6">
                    <c:v>2016</c:v>
                  </c:pt>
                  <c:pt idx="7">
                    <c:v>2017</c:v>
                  </c:pt>
                  <c:pt idx="9">
                    <c:v>2010</c:v>
                  </c:pt>
                  <c:pt idx="10">
                    <c:v>2011</c:v>
                  </c:pt>
                  <c:pt idx="11">
                    <c:v>2012</c:v>
                  </c:pt>
                  <c:pt idx="12">
                    <c:v>2013</c:v>
                  </c:pt>
                  <c:pt idx="13">
                    <c:v>2014</c:v>
                  </c:pt>
                  <c:pt idx="14">
                    <c:v>2015</c:v>
                  </c:pt>
                  <c:pt idx="15">
                    <c:v>2016</c:v>
                  </c:pt>
                  <c:pt idx="16">
                    <c:v>2017</c:v>
                  </c:pt>
                </c:lvl>
                <c:lvl>
                  <c:pt idx="0">
                    <c:v>Públics-SNS</c:v>
                  </c:pt>
                  <c:pt idx="9">
                    <c:v>Privats</c:v>
                  </c:pt>
                </c:lvl>
              </c:multiLvlStrCache>
            </c:multiLvlStrRef>
          </c:cat>
          <c:val>
            <c:numRef>
              <c:f>'AQ70-AQ75.1-AG1-AG6 '!$B$89:$R$89</c:f>
              <c:numCache>
                <c:formatCode>General</c:formatCode>
                <c:ptCount val="17"/>
                <c:pt idx="0">
                  <c:v>24424</c:v>
                </c:pt>
                <c:pt idx="1">
                  <c:v>29616</c:v>
                </c:pt>
                <c:pt idx="2">
                  <c:v>28581</c:v>
                </c:pt>
                <c:pt idx="3">
                  <c:v>38257</c:v>
                </c:pt>
                <c:pt idx="4">
                  <c:v>42548</c:v>
                </c:pt>
                <c:pt idx="5">
                  <c:v>42759</c:v>
                </c:pt>
                <c:pt idx="6">
                  <c:v>44006</c:v>
                </c:pt>
                <c:pt idx="7" formatCode="#,##0">
                  <c:v>48804</c:v>
                </c:pt>
                <c:pt idx="9">
                  <c:v>44937</c:v>
                </c:pt>
                <c:pt idx="10">
                  <c:v>47942</c:v>
                </c:pt>
                <c:pt idx="11">
                  <c:v>49258</c:v>
                </c:pt>
                <c:pt idx="12">
                  <c:v>53241</c:v>
                </c:pt>
                <c:pt idx="13">
                  <c:v>54361</c:v>
                </c:pt>
                <c:pt idx="14">
                  <c:v>58029</c:v>
                </c:pt>
                <c:pt idx="15">
                  <c:v>59883</c:v>
                </c:pt>
                <c:pt idx="16" formatCode="#,##0">
                  <c:v>64600</c:v>
                </c:pt>
              </c:numCache>
            </c:numRef>
          </c:val>
          <c:smooth val="0"/>
          <c:extLst>
            <c:ext xmlns:c16="http://schemas.microsoft.com/office/drawing/2014/chart" uri="{C3380CC4-5D6E-409C-BE32-E72D297353CC}">
              <c16:uniqueId val="{00000000-D025-44F4-B8BB-5B362F1220A0}"/>
            </c:ext>
          </c:extLst>
        </c:ser>
        <c:ser>
          <c:idx val="1"/>
          <c:order val="1"/>
          <c:tx>
            <c:strRef>
              <c:f>'AQ70-AQ75.1-AG1-AG6 '!$A$90</c:f>
              <c:strCache>
                <c:ptCount val="1"/>
                <c:pt idx="0">
                  <c:v>TAC</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'AQ70-AQ75.1-AG1-AG6 '!$B$87:$R$88</c:f>
              <c:multiLvlStrCache>
                <c:ptCount val="17"/>
                <c:lvl>
                  <c:pt idx="0">
                    <c:v>2010</c:v>
                  </c:pt>
                  <c:pt idx="1">
                    <c:v>2011</c:v>
                  </c:pt>
                  <c:pt idx="2">
                    <c:v>2012</c:v>
                  </c:pt>
                  <c:pt idx="3">
                    <c:v>2013</c:v>
                  </c:pt>
                  <c:pt idx="4">
                    <c:v>2014</c:v>
                  </c:pt>
                  <c:pt idx="5">
                    <c:v>2015</c:v>
                  </c:pt>
                  <c:pt idx="6">
                    <c:v>2016</c:v>
                  </c:pt>
                  <c:pt idx="7">
                    <c:v>2017</c:v>
                  </c:pt>
                  <c:pt idx="9">
                    <c:v>2010</c:v>
                  </c:pt>
                  <c:pt idx="10">
                    <c:v>2011</c:v>
                  </c:pt>
                  <c:pt idx="11">
                    <c:v>2012</c:v>
                  </c:pt>
                  <c:pt idx="12">
                    <c:v>2013</c:v>
                  </c:pt>
                  <c:pt idx="13">
                    <c:v>2014</c:v>
                  </c:pt>
                  <c:pt idx="14">
                    <c:v>2015</c:v>
                  </c:pt>
                  <c:pt idx="15">
                    <c:v>2016</c:v>
                  </c:pt>
                  <c:pt idx="16">
                    <c:v>2017</c:v>
                  </c:pt>
                </c:lvl>
                <c:lvl>
                  <c:pt idx="0">
                    <c:v>Públics-SNS</c:v>
                  </c:pt>
                  <c:pt idx="9">
                    <c:v>Privats</c:v>
                  </c:pt>
                </c:lvl>
              </c:multiLvlStrCache>
            </c:multiLvlStrRef>
          </c:cat>
          <c:val>
            <c:numRef>
              <c:f>'AQ70-AQ75.1-AG1-AG6 '!$B$90:$R$90</c:f>
              <c:numCache>
                <c:formatCode>General</c:formatCode>
                <c:ptCount val="17"/>
                <c:pt idx="0">
                  <c:v>58538</c:v>
                </c:pt>
                <c:pt idx="1">
                  <c:v>65462</c:v>
                </c:pt>
                <c:pt idx="2">
                  <c:v>62170</c:v>
                </c:pt>
                <c:pt idx="3">
                  <c:v>67258</c:v>
                </c:pt>
                <c:pt idx="4">
                  <c:v>70847</c:v>
                </c:pt>
                <c:pt idx="5">
                  <c:v>72774</c:v>
                </c:pt>
                <c:pt idx="6">
                  <c:v>79369</c:v>
                </c:pt>
                <c:pt idx="7" formatCode="#,##0">
                  <c:v>79324</c:v>
                </c:pt>
                <c:pt idx="9">
                  <c:v>39705</c:v>
                </c:pt>
                <c:pt idx="10">
                  <c:v>40156</c:v>
                </c:pt>
                <c:pt idx="11">
                  <c:v>37772</c:v>
                </c:pt>
                <c:pt idx="12">
                  <c:v>41333</c:v>
                </c:pt>
                <c:pt idx="13">
                  <c:v>40927</c:v>
                </c:pt>
                <c:pt idx="14">
                  <c:v>45065</c:v>
                </c:pt>
                <c:pt idx="15">
                  <c:v>47407</c:v>
                </c:pt>
                <c:pt idx="16" formatCode="#,##0">
                  <c:v>49145</c:v>
                </c:pt>
              </c:numCache>
            </c:numRef>
          </c:val>
          <c:smooth val="0"/>
          <c:extLst>
            <c:ext xmlns:c16="http://schemas.microsoft.com/office/drawing/2014/chart" uri="{C3380CC4-5D6E-409C-BE32-E72D297353CC}">
              <c16:uniqueId val="{00000001-D025-44F4-B8BB-5B362F1220A0}"/>
            </c:ext>
          </c:extLst>
        </c:ser>
        <c:dLbls>
          <c:showLegendKey val="0"/>
          <c:showVal val="0"/>
          <c:showCatName val="0"/>
          <c:showSerName val="0"/>
          <c:showPercent val="0"/>
          <c:showBubbleSize val="0"/>
        </c:dLbls>
        <c:hiLowLines>
          <c:spPr>
            <a:ln w="0">
              <a:noFill/>
            </a:ln>
          </c:spPr>
        </c:hiLowLines>
        <c:smooth val="0"/>
        <c:axId val="2331889"/>
        <c:axId val="42134680"/>
      </c:lineChart>
      <c:catAx>
        <c:axId val="2331889"/>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42134680"/>
        <c:crosses val="autoZero"/>
        <c:auto val="1"/>
        <c:lblAlgn val="ctr"/>
        <c:lblOffset val="100"/>
        <c:noMultiLvlLbl val="0"/>
      </c:catAx>
      <c:valAx>
        <c:axId val="42134680"/>
        <c:scaling>
          <c:orientation val="minMax"/>
        </c:scaling>
        <c:delete val="0"/>
        <c:axPos val="l"/>
        <c:majorGridlines>
          <c:spPr>
            <a:ln w="6480">
              <a:solidFill>
                <a:srgbClr val="969696"/>
              </a:solidFill>
              <a:round/>
            </a:ln>
          </c:spPr>
        </c:majorGridlines>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2331889"/>
        <c:crossesAt val="1"/>
        <c:crossBetween val="between"/>
      </c:valAx>
      <c:spPr>
        <a:noFill/>
        <a:ln w="12600">
          <a:solidFill>
            <a:srgbClr val="808080"/>
          </a:solidFill>
          <a:round/>
        </a:ln>
      </c:spPr>
    </c:plotArea>
    <c:legend>
      <c:legendPos val="r"/>
      <c:layout>
        <c:manualLayout>
          <c:xMode val="edge"/>
          <c:yMode val="edge"/>
          <c:x val="0.15664106326055099"/>
          <c:y val="0.13167913876854401"/>
        </c:manualLayout>
      </c:layout>
      <c:overlay val="0"/>
      <c:spPr>
        <a:solidFill>
          <a:srgbClr val="FFFFFF"/>
        </a:solidFill>
        <a:ln w="0">
          <a:noFill/>
        </a:ln>
      </c:spPr>
      <c:txPr>
        <a:bodyPr/>
        <a:lstStyle/>
        <a:p>
          <a:pPr>
            <a:defRPr sz="10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700" b="1" strike="noStrike" spc="-1">
                <a:solidFill>
                  <a:srgbClr val="000000"/>
                </a:solidFill>
                <a:latin typeface="Arial"/>
              </a:defRPr>
            </a:pPr>
            <a:r>
              <a:rPr sz="700" b="1" strike="noStrike" spc="-1">
                <a:solidFill>
                  <a:srgbClr val="000000"/>
                </a:solidFill>
                <a:latin typeface="Arial"/>
              </a:rPr>
              <a:t>Gràfic A III-6. Urgències ateses als hospitals de les Illes Balears per titularitat del centre (2010-2017)</a:t>
            </a:r>
          </a:p>
        </c:rich>
      </c:tx>
      <c:layout>
        <c:manualLayout>
          <c:xMode val="edge"/>
          <c:yMode val="edge"/>
          <c:x val="9.4092864039322405E-2"/>
          <c:y val="6.1353347629259002E-2"/>
        </c:manualLayout>
      </c:layout>
      <c:overlay val="0"/>
      <c:spPr>
        <a:noFill/>
        <a:ln w="0">
          <a:noFill/>
        </a:ln>
      </c:spPr>
    </c:title>
    <c:autoTitleDeleted val="0"/>
    <c:plotArea>
      <c:layout>
        <c:manualLayout>
          <c:layoutTarget val="inner"/>
          <c:xMode val="edge"/>
          <c:yMode val="edge"/>
          <c:x val="5.2576143245852698E-2"/>
          <c:y val="0.25685013104598498"/>
          <c:w val="0.92284736241551801"/>
          <c:h val="0.71670240648081995"/>
        </c:manualLayout>
      </c:layout>
      <c:lineChart>
        <c:grouping val="standard"/>
        <c:varyColors val="0"/>
        <c:ser>
          <c:idx val="0"/>
          <c:order val="0"/>
          <c:tx>
            <c:strRef>
              <c:f>'AQ70-AQ75.1-AG1-AG6 '!$B$95</c:f>
              <c:strCache>
                <c:ptCount val="1"/>
                <c:pt idx="0">
                  <c:v>Públics-SNS</c:v>
                </c:pt>
              </c:strCache>
            </c:strRef>
          </c:tx>
          <c:spPr>
            <a:ln w="25200">
              <a:solidFill>
                <a:srgbClr val="80808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'AQ70-AQ75.1-AG1-AG6 '!$A$96:$A$103</c:f>
              <c:numCache>
                <c:formatCode>General</c:formatCode>
                <c:ptCount val="8"/>
                <c:pt idx="0">
                  <c:v>2010</c:v>
                </c:pt>
                <c:pt idx="1">
                  <c:v>2011</c:v>
                </c:pt>
                <c:pt idx="2">
                  <c:v>2012</c:v>
                </c:pt>
                <c:pt idx="3">
                  <c:v>2013</c:v>
                </c:pt>
                <c:pt idx="4">
                  <c:v>2014</c:v>
                </c:pt>
                <c:pt idx="5">
                  <c:v>2015</c:v>
                </c:pt>
                <c:pt idx="6">
                  <c:v>2016</c:v>
                </c:pt>
                <c:pt idx="7">
                  <c:v>2017</c:v>
                </c:pt>
              </c:numCache>
            </c:numRef>
          </c:cat>
          <c:val>
            <c:numRef>
              <c:f>'AQ70-AQ75.1-AG1-AG6 '!$B$96:$B$103</c:f>
              <c:numCache>
                <c:formatCode>#,##0</c:formatCode>
                <c:ptCount val="8"/>
                <c:pt idx="0">
                  <c:v>452174</c:v>
                </c:pt>
                <c:pt idx="1">
                  <c:v>448671</c:v>
                </c:pt>
                <c:pt idx="2">
                  <c:v>429017</c:v>
                </c:pt>
                <c:pt idx="3">
                  <c:v>435064</c:v>
                </c:pt>
                <c:pt idx="4">
                  <c:v>449112</c:v>
                </c:pt>
                <c:pt idx="5">
                  <c:v>468117</c:v>
                </c:pt>
                <c:pt idx="6">
                  <c:v>497860</c:v>
                </c:pt>
                <c:pt idx="7">
                  <c:v>504013</c:v>
                </c:pt>
              </c:numCache>
            </c:numRef>
          </c:val>
          <c:smooth val="0"/>
          <c:extLst>
            <c:ext xmlns:c16="http://schemas.microsoft.com/office/drawing/2014/chart" uri="{C3380CC4-5D6E-409C-BE32-E72D297353CC}">
              <c16:uniqueId val="{00000000-86E3-4C35-AF2D-6881EF056DA6}"/>
            </c:ext>
          </c:extLst>
        </c:ser>
        <c:ser>
          <c:idx val="1"/>
          <c:order val="1"/>
          <c:tx>
            <c:strRef>
              <c:f>'AQ70-AQ75.1-AG1-AG6 '!$C$95</c:f>
              <c:strCache>
                <c:ptCount val="1"/>
                <c:pt idx="0">
                  <c:v>Privats</c:v>
                </c:pt>
              </c:strCache>
            </c:strRef>
          </c:tx>
          <c:spPr>
            <a:ln w="25200">
              <a:solidFill>
                <a:srgbClr val="FFCC00"/>
              </a:solidFill>
              <a:round/>
            </a:ln>
          </c:spPr>
          <c:marker>
            <c:symbol val="none"/>
          </c:marker>
          <c:dLbls>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'AQ70-AQ75.1-AG1-AG6 '!$A$96:$A$103</c:f>
              <c:numCache>
                <c:formatCode>General</c:formatCode>
                <c:ptCount val="8"/>
                <c:pt idx="0">
                  <c:v>2010</c:v>
                </c:pt>
                <c:pt idx="1">
                  <c:v>2011</c:v>
                </c:pt>
                <c:pt idx="2">
                  <c:v>2012</c:v>
                </c:pt>
                <c:pt idx="3">
                  <c:v>2013</c:v>
                </c:pt>
                <c:pt idx="4">
                  <c:v>2014</c:v>
                </c:pt>
                <c:pt idx="5">
                  <c:v>2015</c:v>
                </c:pt>
                <c:pt idx="6">
                  <c:v>2016</c:v>
                </c:pt>
                <c:pt idx="7">
                  <c:v>2017</c:v>
                </c:pt>
              </c:numCache>
            </c:numRef>
          </c:cat>
          <c:val>
            <c:numRef>
              <c:f>'AQ70-AQ75.1-AG1-AG6 '!$C$96:$C$103</c:f>
              <c:numCache>
                <c:formatCode>#,##0</c:formatCode>
                <c:ptCount val="8"/>
                <c:pt idx="0">
                  <c:v>291181</c:v>
                </c:pt>
                <c:pt idx="1">
                  <c:v>290480</c:v>
                </c:pt>
                <c:pt idx="2">
                  <c:v>295755</c:v>
                </c:pt>
                <c:pt idx="3">
                  <c:v>323068</c:v>
                </c:pt>
                <c:pt idx="4">
                  <c:v>338552</c:v>
                </c:pt>
                <c:pt idx="5">
                  <c:v>362898</c:v>
                </c:pt>
                <c:pt idx="6">
                  <c:v>385896</c:v>
                </c:pt>
                <c:pt idx="7">
                  <c:v>384566</c:v>
                </c:pt>
              </c:numCache>
            </c:numRef>
          </c:val>
          <c:smooth val="0"/>
          <c:extLst>
            <c:ext xmlns:c16="http://schemas.microsoft.com/office/drawing/2014/chart" uri="{C3380CC4-5D6E-409C-BE32-E72D297353CC}">
              <c16:uniqueId val="{00000001-86E3-4C35-AF2D-6881EF056DA6}"/>
            </c:ext>
          </c:extLst>
        </c:ser>
        <c:dLbls>
          <c:showLegendKey val="0"/>
          <c:showVal val="0"/>
          <c:showCatName val="0"/>
          <c:showSerName val="0"/>
          <c:showPercent val="0"/>
          <c:showBubbleSize val="0"/>
        </c:dLbls>
        <c:hiLowLines>
          <c:spPr>
            <a:ln w="0">
              <a:noFill/>
            </a:ln>
          </c:spPr>
        </c:hiLowLines>
        <c:smooth val="0"/>
        <c:axId val="59484709"/>
        <c:axId val="9637033"/>
      </c:lineChart>
      <c:catAx>
        <c:axId val="59484709"/>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9637033"/>
        <c:crosses val="autoZero"/>
        <c:auto val="1"/>
        <c:lblAlgn val="ctr"/>
        <c:lblOffset val="100"/>
        <c:noMultiLvlLbl val="0"/>
      </c:catAx>
      <c:valAx>
        <c:axId val="9637033"/>
        <c:scaling>
          <c:orientation val="minMax"/>
          <c:max val="525000"/>
          <c:min val="250000"/>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59484709"/>
        <c:crossesAt val="1"/>
        <c:crossBetween val="between"/>
        <c:majorUnit val="25000"/>
      </c:valAx>
      <c:spPr>
        <a:noFill/>
        <a:ln w="12600">
          <a:solidFill>
            <a:srgbClr val="808080"/>
          </a:solidFill>
          <a:round/>
        </a:ln>
      </c:spPr>
    </c:plotArea>
    <c:legend>
      <c:legendPos val="r"/>
      <c:layout>
        <c:manualLayout>
          <c:xMode val="edge"/>
          <c:yMode val="edge"/>
          <c:x val="0.14844839609484001"/>
          <c:y val="0.13496128648004799"/>
        </c:manualLayout>
      </c:layout>
      <c:overlay val="0"/>
      <c:spPr>
        <a:solidFill>
          <a:srgbClr val="FFFFFF"/>
        </a:solidFill>
        <a:ln w="0">
          <a:noFill/>
        </a:ln>
      </c:spPr>
      <c:txPr>
        <a:bodyPr/>
        <a:lstStyle/>
        <a:p>
          <a:pPr>
            <a:defRPr sz="10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700" b="1" strike="noStrike" spc="-1">
                <a:solidFill>
                  <a:srgbClr val="000000"/>
                </a:solidFill>
                <a:latin typeface="Arial"/>
              </a:defRPr>
            </a:pPr>
            <a:r>
              <a:rPr sz="700" b="1" strike="noStrike" spc="-1">
                <a:solidFill>
                  <a:srgbClr val="000000"/>
                </a:solidFill>
                <a:latin typeface="Arial"/>
              </a:rPr>
              <a:t>Gràfic III-28. Evolució de les donacions d'òrgans de donants morts a les Illes Balears (taxa per milió de població) (2000-2016)</a:t>
            </a:r>
          </a:p>
        </c:rich>
      </c:tx>
      <c:layout>
        <c:manualLayout>
          <c:xMode val="edge"/>
          <c:yMode val="edge"/>
          <c:x val="0.13263373836200101"/>
          <c:y val="5.9981544140264499E-2"/>
        </c:manualLayout>
      </c:layout>
      <c:overlay val="0"/>
      <c:spPr>
        <a:noFill/>
        <a:ln w="0">
          <a:noFill/>
        </a:ln>
      </c:spPr>
    </c:title>
    <c:autoTitleDeleted val="0"/>
    <c:plotArea>
      <c:layout>
        <c:manualLayout>
          <c:layoutTarget val="inner"/>
          <c:xMode val="edge"/>
          <c:yMode val="edge"/>
          <c:x val="7.0695912892535906E-2"/>
          <c:y val="0.21670255306059699"/>
          <c:w val="0.88788070064699398"/>
          <c:h val="0.754690864349431"/>
        </c:manualLayout>
      </c:layout>
      <c:lineChart>
        <c:grouping val="standard"/>
        <c:varyColors val="1"/>
        <c:ser>
          <c:idx val="0"/>
          <c:order val="0"/>
          <c:tx>
            <c:strRef>
              <c:f>'AQ76-G28-29'!$A$9</c:f>
              <c:strCache>
                <c:ptCount val="1"/>
                <c:pt idx="0">
                  <c:v>Illes Balears</c:v>
                </c:pt>
              </c:strCache>
            </c:strRef>
          </c:tx>
          <c:spPr>
            <a:ln w="25200">
              <a:solidFill>
                <a:srgbClr val="FFCC00"/>
              </a:solidFill>
              <a:round/>
            </a:ln>
          </c:spPr>
          <c:marker>
            <c:symbol val="none"/>
          </c:marker>
          <c:dPt>
            <c:idx val="0"/>
            <c:bubble3D val="0"/>
            <c:spPr>
              <a:ln w="25200">
                <a:solidFill>
                  <a:srgbClr val="FFCC00"/>
                </a:solidFill>
                <a:round/>
              </a:ln>
            </c:spPr>
            <c:extLst>
              <c:ext xmlns:c16="http://schemas.microsoft.com/office/drawing/2014/chart" uri="{C3380CC4-5D6E-409C-BE32-E72D297353CC}">
                <c16:uniqueId val="{00000001-D780-446F-BF95-93256790A516}"/>
              </c:ext>
            </c:extLst>
          </c:dPt>
          <c:dPt>
            <c:idx val="1"/>
            <c:bubble3D val="0"/>
            <c:extLst>
              <c:ext xmlns:c16="http://schemas.microsoft.com/office/drawing/2014/chart" uri="{C3380CC4-5D6E-409C-BE32-E72D297353CC}">
                <c16:uniqueId val="{00000003-D780-446F-BF95-93256790A516}"/>
              </c:ext>
            </c:extLst>
          </c:dPt>
          <c:dPt>
            <c:idx val="2"/>
            <c:bubble3D val="0"/>
            <c:extLst>
              <c:ext xmlns:c16="http://schemas.microsoft.com/office/drawing/2014/chart" uri="{C3380CC4-5D6E-409C-BE32-E72D297353CC}">
                <c16:uniqueId val="{00000005-D780-446F-BF95-93256790A516}"/>
              </c:ext>
            </c:extLst>
          </c:dPt>
          <c:dPt>
            <c:idx val="3"/>
            <c:bubble3D val="0"/>
            <c:extLst>
              <c:ext xmlns:c16="http://schemas.microsoft.com/office/drawing/2014/chart" uri="{C3380CC4-5D6E-409C-BE32-E72D297353CC}">
                <c16:uniqueId val="{00000007-D780-446F-BF95-93256790A516}"/>
              </c:ext>
            </c:extLst>
          </c:dPt>
          <c:dPt>
            <c:idx val="4"/>
            <c:bubble3D val="0"/>
            <c:extLst>
              <c:ext xmlns:c16="http://schemas.microsoft.com/office/drawing/2014/chart" uri="{C3380CC4-5D6E-409C-BE32-E72D297353CC}">
                <c16:uniqueId val="{00000009-D780-446F-BF95-93256790A516}"/>
              </c:ext>
            </c:extLst>
          </c:dPt>
          <c:dPt>
            <c:idx val="5"/>
            <c:bubble3D val="0"/>
            <c:extLst>
              <c:ext xmlns:c16="http://schemas.microsoft.com/office/drawing/2014/chart" uri="{C3380CC4-5D6E-409C-BE32-E72D297353CC}">
                <c16:uniqueId val="{0000000B-D780-446F-BF95-93256790A516}"/>
              </c:ext>
            </c:extLst>
          </c:dPt>
          <c:dPt>
            <c:idx val="6"/>
            <c:bubble3D val="0"/>
            <c:extLst>
              <c:ext xmlns:c16="http://schemas.microsoft.com/office/drawing/2014/chart" uri="{C3380CC4-5D6E-409C-BE32-E72D297353CC}">
                <c16:uniqueId val="{0000000D-D780-446F-BF95-93256790A516}"/>
              </c:ext>
            </c:extLst>
          </c:dPt>
          <c:dPt>
            <c:idx val="7"/>
            <c:bubble3D val="0"/>
            <c:extLst>
              <c:ext xmlns:c16="http://schemas.microsoft.com/office/drawing/2014/chart" uri="{C3380CC4-5D6E-409C-BE32-E72D297353CC}">
                <c16:uniqueId val="{0000000F-D780-446F-BF95-93256790A516}"/>
              </c:ext>
            </c:extLst>
          </c:dPt>
          <c:dPt>
            <c:idx val="8"/>
            <c:bubble3D val="0"/>
            <c:extLst>
              <c:ext xmlns:c16="http://schemas.microsoft.com/office/drawing/2014/chart" uri="{C3380CC4-5D6E-409C-BE32-E72D297353CC}">
                <c16:uniqueId val="{00000011-D780-446F-BF95-93256790A516}"/>
              </c:ext>
            </c:extLst>
          </c:dPt>
          <c:dPt>
            <c:idx val="9"/>
            <c:bubble3D val="0"/>
            <c:extLst>
              <c:ext xmlns:c16="http://schemas.microsoft.com/office/drawing/2014/chart" uri="{C3380CC4-5D6E-409C-BE32-E72D297353CC}">
                <c16:uniqueId val="{00000013-D780-446F-BF95-93256790A516}"/>
              </c:ext>
            </c:extLst>
          </c:dPt>
          <c:dPt>
            <c:idx val="10"/>
            <c:bubble3D val="0"/>
            <c:extLst>
              <c:ext xmlns:c16="http://schemas.microsoft.com/office/drawing/2014/chart" uri="{C3380CC4-5D6E-409C-BE32-E72D297353CC}">
                <c16:uniqueId val="{00000015-D780-446F-BF95-93256790A516}"/>
              </c:ext>
            </c:extLst>
          </c:dPt>
          <c:dPt>
            <c:idx val="11"/>
            <c:bubble3D val="0"/>
            <c:extLst>
              <c:ext xmlns:c16="http://schemas.microsoft.com/office/drawing/2014/chart" uri="{C3380CC4-5D6E-409C-BE32-E72D297353CC}">
                <c16:uniqueId val="{00000017-D780-446F-BF95-93256790A516}"/>
              </c:ext>
            </c:extLst>
          </c:dPt>
          <c:dPt>
            <c:idx val="12"/>
            <c:bubble3D val="0"/>
            <c:extLst>
              <c:ext xmlns:c16="http://schemas.microsoft.com/office/drawing/2014/chart" uri="{C3380CC4-5D6E-409C-BE32-E72D297353CC}">
                <c16:uniqueId val="{00000019-D780-446F-BF95-93256790A516}"/>
              </c:ext>
            </c:extLst>
          </c:dPt>
          <c:dPt>
            <c:idx val="13"/>
            <c:bubble3D val="0"/>
            <c:extLst>
              <c:ext xmlns:c16="http://schemas.microsoft.com/office/drawing/2014/chart" uri="{C3380CC4-5D6E-409C-BE32-E72D297353CC}">
                <c16:uniqueId val="{0000001B-D780-446F-BF95-93256790A516}"/>
              </c:ext>
            </c:extLst>
          </c:dPt>
          <c:dPt>
            <c:idx val="14"/>
            <c:bubble3D val="0"/>
            <c:extLst>
              <c:ext xmlns:c16="http://schemas.microsoft.com/office/drawing/2014/chart" uri="{C3380CC4-5D6E-409C-BE32-E72D297353CC}">
                <c16:uniqueId val="{0000001D-D780-446F-BF95-93256790A516}"/>
              </c:ext>
            </c:extLst>
          </c:dPt>
          <c:dPt>
            <c:idx val="15"/>
            <c:bubble3D val="0"/>
            <c:extLst>
              <c:ext xmlns:c16="http://schemas.microsoft.com/office/drawing/2014/chart" uri="{C3380CC4-5D6E-409C-BE32-E72D297353CC}">
                <c16:uniqueId val="{0000001F-D780-446F-BF95-93256790A516}"/>
              </c:ext>
            </c:extLst>
          </c:dPt>
          <c:dPt>
            <c:idx val="16"/>
            <c:bubble3D val="0"/>
            <c:extLst>
              <c:ext xmlns:c16="http://schemas.microsoft.com/office/drawing/2014/chart" uri="{C3380CC4-5D6E-409C-BE32-E72D297353CC}">
                <c16:uniqueId val="{00000021-D780-446F-BF95-93256790A516}"/>
              </c:ext>
            </c:extLst>
          </c:dPt>
          <c:dLbls>
            <c:dLbl>
              <c:idx val="0"/>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D780-446F-BF95-93256790A516}"/>
                </c:ext>
              </c:extLst>
            </c:dLbl>
            <c:dLbl>
              <c:idx val="1"/>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D780-446F-BF95-93256790A516}"/>
                </c:ext>
              </c:extLst>
            </c:dLbl>
            <c:dLbl>
              <c:idx val="2"/>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D780-446F-BF95-93256790A516}"/>
                </c:ext>
              </c:extLst>
            </c:dLbl>
            <c:dLbl>
              <c:idx val="3"/>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D780-446F-BF95-93256790A516}"/>
                </c:ext>
              </c:extLst>
            </c:dLbl>
            <c:dLbl>
              <c:idx val="4"/>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D780-446F-BF95-93256790A516}"/>
                </c:ext>
              </c:extLst>
            </c:dLbl>
            <c:dLbl>
              <c:idx val="5"/>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D780-446F-BF95-93256790A516}"/>
                </c:ext>
              </c:extLst>
            </c:dLbl>
            <c:dLbl>
              <c:idx val="6"/>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D-D780-446F-BF95-93256790A516}"/>
                </c:ext>
              </c:extLst>
            </c:dLbl>
            <c:dLbl>
              <c:idx val="7"/>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F-D780-446F-BF95-93256790A516}"/>
                </c:ext>
              </c:extLst>
            </c:dLbl>
            <c:dLbl>
              <c:idx val="8"/>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1-D780-446F-BF95-93256790A516}"/>
                </c:ext>
              </c:extLst>
            </c:dLbl>
            <c:dLbl>
              <c:idx val="9"/>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3-D780-446F-BF95-93256790A516}"/>
                </c:ext>
              </c:extLst>
            </c:dLbl>
            <c:dLbl>
              <c:idx val="10"/>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5-D780-446F-BF95-93256790A516}"/>
                </c:ext>
              </c:extLst>
            </c:dLbl>
            <c:dLbl>
              <c:idx val="11"/>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7-D780-446F-BF95-93256790A516}"/>
                </c:ext>
              </c:extLst>
            </c:dLbl>
            <c:dLbl>
              <c:idx val="12"/>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9-D780-446F-BF95-93256790A516}"/>
                </c:ext>
              </c:extLst>
            </c:dLbl>
            <c:dLbl>
              <c:idx val="13"/>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B-D780-446F-BF95-93256790A516}"/>
                </c:ext>
              </c:extLst>
            </c:dLbl>
            <c:dLbl>
              <c:idx val="14"/>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D-D780-446F-BF95-93256790A516}"/>
                </c:ext>
              </c:extLst>
            </c:dLbl>
            <c:dLbl>
              <c:idx val="15"/>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F-D780-446F-BF95-93256790A516}"/>
                </c:ext>
              </c:extLst>
            </c:dLbl>
            <c:dLbl>
              <c:idx val="16"/>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21-D780-446F-BF95-93256790A516}"/>
                </c:ext>
              </c:extLst>
            </c:dLbl>
            <c:spPr>
              <a:noFill/>
              <a:ln>
                <a:noFill/>
              </a:ln>
              <a:effectLst/>
            </c:spPr>
            <c:txPr>
              <a:bodyPr wrap="square"/>
              <a:lstStyle/>
              <a:p>
                <a:pPr>
                  <a:defRPr sz="1000" b="0" strike="noStrike" spc="-1">
                    <a:solidFill>
                      <a:srgbClr val="000000"/>
                    </a:solidFill>
                    <a:latin typeface="Calibri"/>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'AQ76-G28-29'!$B$2:$R$2</c:f>
              <c:numCache>
                <c:formatCode>General</c:formatCode>
                <c:ptCount val="17"/>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numCache>
            </c:numRef>
          </c:cat>
          <c:val>
            <c:numRef>
              <c:f>'AQ76-G28-29'!$B$9:$R$9</c:f>
              <c:numCache>
                <c:formatCode>General</c:formatCode>
                <c:ptCount val="17"/>
                <c:pt idx="0">
                  <c:v>36.799999999999997</c:v>
                </c:pt>
                <c:pt idx="1">
                  <c:v>13.7</c:v>
                </c:pt>
                <c:pt idx="2">
                  <c:v>36</c:v>
                </c:pt>
                <c:pt idx="3">
                  <c:v>33.799999999999997</c:v>
                </c:pt>
                <c:pt idx="4">
                  <c:v>46.1</c:v>
                </c:pt>
                <c:pt idx="5">
                  <c:v>46.9</c:v>
                </c:pt>
                <c:pt idx="6">
                  <c:v>42</c:v>
                </c:pt>
                <c:pt idx="7">
                  <c:v>32</c:v>
                </c:pt>
                <c:pt idx="8">
                  <c:v>38.299999999999997</c:v>
                </c:pt>
                <c:pt idx="9">
                  <c:v>32.700000000000003</c:v>
                </c:pt>
                <c:pt idx="10">
                  <c:v>30.6</c:v>
                </c:pt>
                <c:pt idx="11">
                  <c:v>33.299999999999997</c:v>
                </c:pt>
                <c:pt idx="12">
                  <c:v>37.5</c:v>
                </c:pt>
                <c:pt idx="13">
                  <c:v>35.1</c:v>
                </c:pt>
                <c:pt idx="14">
                  <c:v>47.1</c:v>
                </c:pt>
                <c:pt idx="15">
                  <c:v>38</c:v>
                </c:pt>
                <c:pt idx="16">
                  <c:v>40</c:v>
                </c:pt>
              </c:numCache>
            </c:numRef>
          </c:val>
          <c:smooth val="0"/>
          <c:extLst>
            <c:ext xmlns:c16="http://schemas.microsoft.com/office/drawing/2014/chart" uri="{C3380CC4-5D6E-409C-BE32-E72D297353CC}">
              <c16:uniqueId val="{00000022-D780-446F-BF95-93256790A516}"/>
            </c:ext>
          </c:extLst>
        </c:ser>
        <c:dLbls>
          <c:showLegendKey val="0"/>
          <c:showVal val="0"/>
          <c:showCatName val="0"/>
          <c:showSerName val="0"/>
          <c:showPercent val="0"/>
          <c:showBubbleSize val="0"/>
        </c:dLbls>
        <c:hiLowLines>
          <c:spPr>
            <a:ln w="0">
              <a:noFill/>
            </a:ln>
          </c:spPr>
        </c:hiLowLines>
        <c:smooth val="0"/>
        <c:axId val="94122586"/>
        <c:axId val="31112453"/>
      </c:lineChart>
      <c:catAx>
        <c:axId val="94122586"/>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31112453"/>
        <c:crosses val="autoZero"/>
        <c:auto val="1"/>
        <c:lblAlgn val="ctr"/>
        <c:lblOffset val="100"/>
        <c:noMultiLvlLbl val="0"/>
      </c:catAx>
      <c:valAx>
        <c:axId val="31112453"/>
        <c:scaling>
          <c:orientation val="minMax"/>
        </c:scaling>
        <c:delete val="0"/>
        <c:axPos val="l"/>
        <c:majorGridlines>
          <c:spPr>
            <a:ln w="6480">
              <a:solidFill>
                <a:srgbClr val="969696"/>
              </a:solidFill>
              <a:round/>
            </a:ln>
          </c:spPr>
        </c:majorGridlines>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94122586"/>
        <c:crossesAt val="1"/>
        <c:crossBetween val="between"/>
      </c:valAx>
      <c:spPr>
        <a:noFill/>
        <a:ln w="12600">
          <a:solidFill>
            <a:srgbClr val="808080"/>
          </a:solidFill>
          <a:round/>
        </a:ln>
      </c:spPr>
    </c:plotArea>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sz="700" b="1" strike="noStrike" spc="-1">
                <a:solidFill>
                  <a:srgbClr val="000000"/>
                </a:solidFill>
                <a:latin typeface="Arial"/>
              </a:defRPr>
            </a:pPr>
            <a:r>
              <a:rPr sz="700" b="1" strike="noStrike" spc="-1">
                <a:solidFill>
                  <a:srgbClr val="000000"/>
                </a:solidFill>
                <a:latin typeface="Arial"/>
              </a:rPr>
              <a:t>Gràfic III-29. Evolució temporal de les donacions d'òrgans de donants morts per comuntitats autònomes (taxa per milió de població) (2000-2006-2010-2016)</a:t>
            </a:r>
          </a:p>
        </c:rich>
      </c:tx>
      <c:layout>
        <c:manualLayout>
          <c:xMode val="edge"/>
          <c:yMode val="edge"/>
          <c:x val="0.163213170593244"/>
          <c:y val="5.7281696362833201E-2"/>
        </c:manualLayout>
      </c:layout>
      <c:overlay val="0"/>
      <c:spPr>
        <a:noFill/>
        <a:ln w="0">
          <a:noFill/>
        </a:ln>
      </c:spPr>
    </c:title>
    <c:autoTitleDeleted val="0"/>
    <c:plotArea>
      <c:layout>
        <c:manualLayout>
          <c:layoutTarget val="inner"/>
          <c:xMode val="edge"/>
          <c:yMode val="edge"/>
          <c:x val="4.4280442804428E-2"/>
          <c:y val="0.24179060521278201"/>
          <c:w val="0.92829974453590702"/>
          <c:h val="0.73111471064644395"/>
        </c:manualLayout>
      </c:layout>
      <c:barChart>
        <c:barDir val="col"/>
        <c:grouping val="clustered"/>
        <c:varyColors val="0"/>
        <c:ser>
          <c:idx val="0"/>
          <c:order val="0"/>
          <c:tx>
            <c:strRef>
              <c:f>'AQ76-G28-29'!$B$24</c:f>
              <c:strCache>
                <c:ptCount val="1"/>
                <c:pt idx="0">
                  <c:v>2000</c:v>
                </c:pt>
              </c:strCache>
            </c:strRef>
          </c:tx>
          <c:spPr>
            <a:solidFill>
              <a:srgbClr val="FFCC00"/>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'AQ76-G28-29'!$A$25:$A$42</c:f>
              <c:strCache>
                <c:ptCount val="18"/>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pt idx="17">
                  <c:v>Espanya</c:v>
                </c:pt>
              </c:strCache>
            </c:strRef>
          </c:cat>
          <c:val>
            <c:numRef>
              <c:f>'AQ76-G28-29'!$B$25:$B$42</c:f>
              <c:numCache>
                <c:formatCode>0.0</c:formatCode>
                <c:ptCount val="18"/>
                <c:pt idx="0">
                  <c:v>27.3</c:v>
                </c:pt>
                <c:pt idx="1">
                  <c:v>33.1</c:v>
                </c:pt>
                <c:pt idx="2">
                  <c:v>38</c:v>
                </c:pt>
                <c:pt idx="3">
                  <c:v>36.799999999999997</c:v>
                </c:pt>
                <c:pt idx="4">
                  <c:v>40.6</c:v>
                </c:pt>
                <c:pt idx="5">
                  <c:v>63.5</c:v>
                </c:pt>
                <c:pt idx="6">
                  <c:v>27.2</c:v>
                </c:pt>
                <c:pt idx="7">
                  <c:v>7.6</c:v>
                </c:pt>
                <c:pt idx="8">
                  <c:v>40.6</c:v>
                </c:pt>
                <c:pt idx="9">
                  <c:v>37</c:v>
                </c:pt>
                <c:pt idx="10">
                  <c:v>24.3</c:v>
                </c:pt>
                <c:pt idx="11">
                  <c:v>34.700000000000003</c:v>
                </c:pt>
                <c:pt idx="12">
                  <c:v>36.299999999999997</c:v>
                </c:pt>
                <c:pt idx="13">
                  <c:v>30.3</c:v>
                </c:pt>
                <c:pt idx="14">
                  <c:v>38.5</c:v>
                </c:pt>
                <c:pt idx="15">
                  <c:v>50.2</c:v>
                </c:pt>
                <c:pt idx="16">
                  <c:v>3.8</c:v>
                </c:pt>
                <c:pt idx="17">
                  <c:v>33.9</c:v>
                </c:pt>
              </c:numCache>
            </c:numRef>
          </c:val>
          <c:extLst>
            <c:ext xmlns:c16="http://schemas.microsoft.com/office/drawing/2014/chart" uri="{C3380CC4-5D6E-409C-BE32-E72D297353CC}">
              <c16:uniqueId val="{00000000-EAAD-40F7-8754-F66B0E548C5D}"/>
            </c:ext>
          </c:extLst>
        </c:ser>
        <c:ser>
          <c:idx val="1"/>
          <c:order val="1"/>
          <c:tx>
            <c:strRef>
              <c:f>'AQ76-G28-29'!$C$24</c:f>
              <c:strCache>
                <c:ptCount val="1"/>
                <c:pt idx="0">
                  <c:v>2006</c:v>
                </c:pt>
              </c:strCache>
            </c:strRef>
          </c:tx>
          <c:spPr>
            <a:solidFill>
              <a:srgbClr val="ED7D31"/>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'AQ76-G28-29'!$A$25:$A$42</c:f>
              <c:strCache>
                <c:ptCount val="18"/>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pt idx="17">
                  <c:v>Espanya</c:v>
                </c:pt>
              </c:strCache>
            </c:strRef>
          </c:cat>
          <c:val>
            <c:numRef>
              <c:f>'AQ76-G28-29'!$C$25:$C$42</c:f>
              <c:numCache>
                <c:formatCode>0.0</c:formatCode>
                <c:ptCount val="18"/>
                <c:pt idx="0">
                  <c:v>32.5</c:v>
                </c:pt>
                <c:pt idx="1">
                  <c:v>24.4</c:v>
                </c:pt>
                <c:pt idx="2">
                  <c:v>44.4</c:v>
                </c:pt>
                <c:pt idx="3">
                  <c:v>42</c:v>
                </c:pt>
                <c:pt idx="4">
                  <c:v>39</c:v>
                </c:pt>
                <c:pt idx="5">
                  <c:v>45.6</c:v>
                </c:pt>
                <c:pt idx="6">
                  <c:v>36.700000000000003</c:v>
                </c:pt>
                <c:pt idx="7">
                  <c:v>26.4</c:v>
                </c:pt>
                <c:pt idx="8">
                  <c:v>30.3</c:v>
                </c:pt>
                <c:pt idx="9">
                  <c:v>31.8</c:v>
                </c:pt>
                <c:pt idx="10">
                  <c:v>26.6</c:v>
                </c:pt>
                <c:pt idx="11">
                  <c:v>33.200000000000003</c:v>
                </c:pt>
                <c:pt idx="12">
                  <c:v>34.799999999999997</c:v>
                </c:pt>
                <c:pt idx="13">
                  <c:v>30.7</c:v>
                </c:pt>
                <c:pt idx="14">
                  <c:v>41.7</c:v>
                </c:pt>
                <c:pt idx="15">
                  <c:v>48.4</c:v>
                </c:pt>
                <c:pt idx="16">
                  <c:v>35.5</c:v>
                </c:pt>
                <c:pt idx="17">
                  <c:v>33.799999999999997</c:v>
                </c:pt>
              </c:numCache>
            </c:numRef>
          </c:val>
          <c:extLst>
            <c:ext xmlns:c16="http://schemas.microsoft.com/office/drawing/2014/chart" uri="{C3380CC4-5D6E-409C-BE32-E72D297353CC}">
              <c16:uniqueId val="{00000001-EAAD-40F7-8754-F66B0E548C5D}"/>
            </c:ext>
          </c:extLst>
        </c:ser>
        <c:ser>
          <c:idx val="2"/>
          <c:order val="2"/>
          <c:tx>
            <c:strRef>
              <c:f>'AQ76-G28-29'!$D$24</c:f>
              <c:strCache>
                <c:ptCount val="1"/>
                <c:pt idx="0">
                  <c:v>2010</c:v>
                </c:pt>
              </c:strCache>
            </c:strRef>
          </c:tx>
          <c:spPr>
            <a:solidFill>
              <a:srgbClr val="C0C0C0"/>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'AQ76-G28-29'!$A$25:$A$42</c:f>
              <c:strCache>
                <c:ptCount val="18"/>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pt idx="17">
                  <c:v>Espanya</c:v>
                </c:pt>
              </c:strCache>
            </c:strRef>
          </c:cat>
          <c:val>
            <c:numRef>
              <c:f>'AQ76-G28-29'!$D$25:$D$42</c:f>
              <c:numCache>
                <c:formatCode>0.0</c:formatCode>
                <c:ptCount val="18"/>
                <c:pt idx="0">
                  <c:v>31.2</c:v>
                </c:pt>
                <c:pt idx="1">
                  <c:v>29.6</c:v>
                </c:pt>
                <c:pt idx="2">
                  <c:v>37</c:v>
                </c:pt>
                <c:pt idx="3">
                  <c:v>30.6</c:v>
                </c:pt>
                <c:pt idx="4">
                  <c:v>35.4</c:v>
                </c:pt>
                <c:pt idx="5">
                  <c:v>44.1</c:v>
                </c:pt>
                <c:pt idx="6">
                  <c:v>40.200000000000003</c:v>
                </c:pt>
                <c:pt idx="7">
                  <c:v>27.6</c:v>
                </c:pt>
                <c:pt idx="8">
                  <c:v>26.8</c:v>
                </c:pt>
                <c:pt idx="9">
                  <c:v>30.1</c:v>
                </c:pt>
                <c:pt idx="10">
                  <c:v>19.8</c:v>
                </c:pt>
                <c:pt idx="11">
                  <c:v>30.4</c:v>
                </c:pt>
                <c:pt idx="12">
                  <c:v>35.799999999999997</c:v>
                </c:pt>
                <c:pt idx="13">
                  <c:v>30.8</c:v>
                </c:pt>
                <c:pt idx="14">
                  <c:v>28.1</c:v>
                </c:pt>
                <c:pt idx="15">
                  <c:v>42.2</c:v>
                </c:pt>
                <c:pt idx="16">
                  <c:v>43.8</c:v>
                </c:pt>
                <c:pt idx="17">
                  <c:v>31.9</c:v>
                </c:pt>
              </c:numCache>
            </c:numRef>
          </c:val>
          <c:extLst>
            <c:ext xmlns:c16="http://schemas.microsoft.com/office/drawing/2014/chart" uri="{C3380CC4-5D6E-409C-BE32-E72D297353CC}">
              <c16:uniqueId val="{00000002-EAAD-40F7-8754-F66B0E548C5D}"/>
            </c:ext>
          </c:extLst>
        </c:ser>
        <c:ser>
          <c:idx val="3"/>
          <c:order val="3"/>
          <c:tx>
            <c:strRef>
              <c:f>'AQ76-G28-29'!$E$24</c:f>
              <c:strCache>
                <c:ptCount val="1"/>
                <c:pt idx="0">
                  <c:v>2016</c:v>
                </c:pt>
              </c:strCache>
            </c:strRef>
          </c:tx>
          <c:spPr>
            <a:solidFill>
              <a:srgbClr val="99CC00"/>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'AQ76-G28-29'!$A$25:$A$42</c:f>
              <c:strCache>
                <c:ptCount val="18"/>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pt idx="17">
                  <c:v>Espanya</c:v>
                </c:pt>
              </c:strCache>
            </c:strRef>
          </c:cat>
          <c:val>
            <c:numRef>
              <c:f>'AQ76-G28-29'!$E$25:$E$42</c:f>
              <c:numCache>
                <c:formatCode>0.0</c:formatCode>
                <c:ptCount val="18"/>
                <c:pt idx="0">
                  <c:v>47.1</c:v>
                </c:pt>
                <c:pt idx="1">
                  <c:v>40.799999999999997</c:v>
                </c:pt>
                <c:pt idx="2">
                  <c:v>46.2</c:v>
                </c:pt>
                <c:pt idx="3">
                  <c:v>40</c:v>
                </c:pt>
                <c:pt idx="4">
                  <c:v>46.7</c:v>
                </c:pt>
                <c:pt idx="5">
                  <c:v>65.5</c:v>
                </c:pt>
                <c:pt idx="6">
                  <c:v>42.2</c:v>
                </c:pt>
                <c:pt idx="7">
                  <c:v>40.200000000000003</c:v>
                </c:pt>
                <c:pt idx="8">
                  <c:v>41.9</c:v>
                </c:pt>
                <c:pt idx="9">
                  <c:v>38.6</c:v>
                </c:pt>
                <c:pt idx="10">
                  <c:v>41.7</c:v>
                </c:pt>
                <c:pt idx="11">
                  <c:v>39.1</c:v>
                </c:pt>
                <c:pt idx="12">
                  <c:v>35</c:v>
                </c:pt>
                <c:pt idx="13">
                  <c:v>52.1</c:v>
                </c:pt>
                <c:pt idx="14">
                  <c:v>60.9</c:v>
                </c:pt>
                <c:pt idx="15">
                  <c:v>65.599999999999994</c:v>
                </c:pt>
                <c:pt idx="16">
                  <c:v>51.6</c:v>
                </c:pt>
                <c:pt idx="17">
                  <c:v>43.4</c:v>
                </c:pt>
              </c:numCache>
            </c:numRef>
          </c:val>
          <c:extLst>
            <c:ext xmlns:c16="http://schemas.microsoft.com/office/drawing/2014/chart" uri="{C3380CC4-5D6E-409C-BE32-E72D297353CC}">
              <c16:uniqueId val="{00000003-EAAD-40F7-8754-F66B0E548C5D}"/>
            </c:ext>
          </c:extLst>
        </c:ser>
        <c:dLbls>
          <c:showLegendKey val="0"/>
          <c:showVal val="0"/>
          <c:showCatName val="0"/>
          <c:showSerName val="0"/>
          <c:showPercent val="0"/>
          <c:showBubbleSize val="0"/>
        </c:dLbls>
        <c:gapWidth val="40"/>
        <c:axId val="12583642"/>
        <c:axId val="14721067"/>
      </c:barChart>
      <c:catAx>
        <c:axId val="12583642"/>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14721067"/>
        <c:crosses val="autoZero"/>
        <c:auto val="1"/>
        <c:lblAlgn val="ctr"/>
        <c:lblOffset val="100"/>
        <c:noMultiLvlLbl val="0"/>
      </c:catAx>
      <c:valAx>
        <c:axId val="14721067"/>
        <c:scaling>
          <c:orientation val="minMax"/>
        </c:scaling>
        <c:delete val="0"/>
        <c:axPos val="l"/>
        <c:majorGridlines>
          <c:spPr>
            <a:ln w="6480">
              <a:solidFill>
                <a:srgbClr val="969696"/>
              </a:solidFill>
              <a:round/>
            </a:ln>
          </c:spPr>
        </c:majorGridlines>
        <c:numFmt formatCode="0.0" sourceLinked="0"/>
        <c:majorTickMark val="none"/>
        <c:minorTickMark val="none"/>
        <c:tickLblPos val="nextTo"/>
        <c:spPr>
          <a:ln w="6480">
            <a:solidFill>
              <a:srgbClr val="8B8B8B"/>
            </a:solidFill>
            <a:round/>
          </a:ln>
        </c:spPr>
        <c:txPr>
          <a:bodyPr/>
          <a:lstStyle/>
          <a:p>
            <a:pPr>
              <a:defRPr sz="700" b="0" strike="noStrike" spc="-1">
                <a:solidFill>
                  <a:srgbClr val="000000"/>
                </a:solidFill>
                <a:latin typeface="Arial"/>
              </a:defRPr>
            </a:pPr>
            <a:endParaRPr lang="ca-ES"/>
          </a:p>
        </c:txPr>
        <c:crossAx val="12583642"/>
        <c:crossesAt val="1"/>
        <c:crossBetween val="between"/>
      </c:valAx>
      <c:spPr>
        <a:noFill/>
        <a:ln w="12600">
          <a:solidFill>
            <a:srgbClr val="808080"/>
          </a:solidFill>
          <a:round/>
        </a:ln>
      </c:spPr>
    </c:plotArea>
    <c:legend>
      <c:legendPos val="r"/>
      <c:layout>
        <c:manualLayout>
          <c:xMode val="edge"/>
          <c:yMode val="edge"/>
          <c:x val="0.350367439231204"/>
          <c:y val="0.17638398115429901"/>
        </c:manualLayout>
      </c:layout>
      <c:overlay val="0"/>
      <c:spPr>
        <a:solidFill>
          <a:srgbClr val="FFFFFF"/>
        </a:solidFill>
        <a:ln w="0">
          <a:noFill/>
        </a:ln>
      </c:spPr>
      <c:txPr>
        <a:bodyPr/>
        <a:lstStyle/>
        <a:p>
          <a:pPr>
            <a:defRPr sz="1000" b="0" strike="noStrike" spc="-1">
              <a:solidFill>
                <a:srgbClr val="000000"/>
              </a:solidFill>
              <a:latin typeface="Calibri"/>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0" strike="noStrike" spc="-1">
                <a:solidFill>
                  <a:srgbClr val="000000"/>
                </a:solidFill>
                <a:latin typeface="Frutiger LT Std 57 Condensed"/>
              </a:defRPr>
            </a:pPr>
            <a:r>
              <a:rPr lang="es-ES" sz="1200" b="0" strike="noStrike" spc="-1">
                <a:solidFill>
                  <a:srgbClr val="000000"/>
                </a:solidFill>
                <a:latin typeface="Frutiger LT Std 57 Condensed"/>
              </a:rPr>
              <a:t>Gràfic III-4.4. 
Taxa de professionals sanitaris per mil habitants a les Illes Balears (2020*)</a:t>
            </a:r>
          </a:p>
        </c:rich>
      </c:tx>
      <c:layout>
        <c:manualLayout>
          <c:xMode val="edge"/>
          <c:yMode val="edge"/>
          <c:x val="0.13943133388461301"/>
          <c:y val="8.5700868748532499E-3"/>
        </c:manualLayout>
      </c:layout>
      <c:overlay val="0"/>
      <c:spPr>
        <a:noFill/>
        <a:ln w="0">
          <a:noFill/>
        </a:ln>
      </c:spPr>
    </c:title>
    <c:autoTitleDeleted val="0"/>
    <c:plotArea>
      <c:layout>
        <c:manualLayout>
          <c:layoutTarget val="inner"/>
          <c:xMode val="edge"/>
          <c:yMode val="edge"/>
          <c:x val="7.1242287386298606E-2"/>
          <c:y val="0.243484386006105"/>
          <c:w val="0.89574454551237204"/>
          <c:h val="0.56550833528997402"/>
        </c:manualLayout>
      </c:layout>
      <c:barChart>
        <c:barDir val="col"/>
        <c:grouping val="clustered"/>
        <c:varyColors val="0"/>
        <c:ser>
          <c:idx val="0"/>
          <c:order val="0"/>
          <c:tx>
            <c:strRef>
              <c:f>'G4'!$N$2</c:f>
              <c:strCache>
                <c:ptCount val="1"/>
                <c:pt idx="0">
                  <c:v>Públics-SNS</c:v>
                </c:pt>
              </c:strCache>
            </c:strRef>
          </c:tx>
          <c:spPr>
            <a:solidFill>
              <a:srgbClr val="DDDDDD"/>
            </a:solidFill>
            <a:ln w="0">
              <a:solidFill>
                <a:srgbClr val="000000"/>
              </a:solidFill>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'G4'!$M$3:$M$8</c:f>
              <c:strCache>
                <c:ptCount val="6"/>
                <c:pt idx="0">
                  <c:v>Personal total vinculat</c:v>
                </c:pt>
                <c:pt idx="1">
                  <c:v>Metges vinculats</c:v>
                </c:pt>
                <c:pt idx="2">
                  <c:v>Metges interns residents</c:v>
                </c:pt>
                <c:pt idx="3">
                  <c:v>Infermers vinculats</c:v>
                </c:pt>
                <c:pt idx="4">
                  <c:v>Tècnics sanitaris vinculats</c:v>
                </c:pt>
                <c:pt idx="5">
                  <c:v>Personal no sanitari</c:v>
                </c:pt>
              </c:strCache>
            </c:strRef>
          </c:cat>
          <c:val>
            <c:numRef>
              <c:f>'G4'!$N$3:$N$8</c:f>
              <c:numCache>
                <c:formatCode>0.00</c:formatCode>
                <c:ptCount val="6"/>
                <c:pt idx="0">
                  <c:v>11.073311311795701</c:v>
                </c:pt>
                <c:pt idx="1">
                  <c:v>1.7158036626853399</c:v>
                </c:pt>
                <c:pt idx="2">
                  <c:v>0.334108530959352</c:v>
                </c:pt>
                <c:pt idx="3">
                  <c:v>3.4612327123523001</c:v>
                </c:pt>
                <c:pt idx="4">
                  <c:v>3.3476687289227698</c:v>
                </c:pt>
                <c:pt idx="5">
                  <c:v>2.2737484508391401</c:v>
                </c:pt>
              </c:numCache>
            </c:numRef>
          </c:val>
          <c:extLst>
            <c:ext xmlns:c16="http://schemas.microsoft.com/office/drawing/2014/chart" uri="{C3380CC4-5D6E-409C-BE32-E72D297353CC}">
              <c16:uniqueId val="{00000000-3957-4E2D-AA3E-44E8B397F050}"/>
            </c:ext>
          </c:extLst>
        </c:ser>
        <c:ser>
          <c:idx val="1"/>
          <c:order val="1"/>
          <c:tx>
            <c:strRef>
              <c:f>'G4'!$O$2</c:f>
              <c:strCache>
                <c:ptCount val="1"/>
                <c:pt idx="0">
                  <c:v>Privats</c:v>
                </c:pt>
              </c:strCache>
            </c:strRef>
          </c:tx>
          <c:spPr>
            <a:solidFill>
              <a:srgbClr val="FFC000"/>
            </a:solidFill>
            <a:ln w="0">
              <a:solidFill>
                <a:srgbClr val="000000"/>
              </a:solidFill>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'G4'!$M$3:$M$8</c:f>
              <c:strCache>
                <c:ptCount val="6"/>
                <c:pt idx="0">
                  <c:v>Personal total vinculat</c:v>
                </c:pt>
                <c:pt idx="1">
                  <c:v>Metges vinculats</c:v>
                </c:pt>
                <c:pt idx="2">
                  <c:v>Metges interns residents</c:v>
                </c:pt>
                <c:pt idx="3">
                  <c:v>Infermers vinculats</c:v>
                </c:pt>
                <c:pt idx="4">
                  <c:v>Tècnics sanitaris vinculats</c:v>
                </c:pt>
                <c:pt idx="5">
                  <c:v>Personal no sanitari</c:v>
                </c:pt>
              </c:strCache>
            </c:strRef>
          </c:cat>
          <c:val>
            <c:numRef>
              <c:f>'G4'!$O$3:$O$8</c:f>
              <c:numCache>
                <c:formatCode>0.00</c:formatCode>
                <c:ptCount val="6"/>
                <c:pt idx="0">
                  <c:v>3.08268610092053</c:v>
                </c:pt>
                <c:pt idx="1">
                  <c:v>0.32341047454932398</c:v>
                </c:pt>
                <c:pt idx="2" formatCode="0">
                  <c:v>0</c:v>
                </c:pt>
                <c:pt idx="3">
                  <c:v>0.71512392463959895</c:v>
                </c:pt>
                <c:pt idx="4">
                  <c:v>0.81222935974601196</c:v>
                </c:pt>
                <c:pt idx="5">
                  <c:v>0.97434606072875196</c:v>
                </c:pt>
              </c:numCache>
            </c:numRef>
          </c:val>
          <c:extLst>
            <c:ext xmlns:c16="http://schemas.microsoft.com/office/drawing/2014/chart" uri="{C3380CC4-5D6E-409C-BE32-E72D297353CC}">
              <c16:uniqueId val="{00000001-3957-4E2D-AA3E-44E8B397F050}"/>
            </c:ext>
          </c:extLst>
        </c:ser>
        <c:ser>
          <c:idx val="2"/>
          <c:order val="2"/>
          <c:tx>
            <c:strRef>
              <c:f>'G4'!$P$2</c:f>
              <c:strCache>
                <c:ptCount val="1"/>
                <c:pt idx="0">
                  <c:v>Total</c:v>
                </c:pt>
              </c:strCache>
            </c:strRef>
          </c:tx>
          <c:spPr>
            <a:solidFill>
              <a:srgbClr val="808080"/>
            </a:solidFill>
            <a:ln w="0">
              <a:solidFill>
                <a:srgbClr val="000000"/>
              </a:solidFill>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'G4'!$M$3:$M$8</c:f>
              <c:strCache>
                <c:ptCount val="6"/>
                <c:pt idx="0">
                  <c:v>Personal total vinculat</c:v>
                </c:pt>
                <c:pt idx="1">
                  <c:v>Metges vinculats</c:v>
                </c:pt>
                <c:pt idx="2">
                  <c:v>Metges interns residents</c:v>
                </c:pt>
                <c:pt idx="3">
                  <c:v>Infermers vinculats</c:v>
                </c:pt>
                <c:pt idx="4">
                  <c:v>Tècnics sanitaris vinculats</c:v>
                </c:pt>
                <c:pt idx="5">
                  <c:v>Personal no sanitari</c:v>
                </c:pt>
              </c:strCache>
            </c:strRef>
          </c:cat>
          <c:val>
            <c:numRef>
              <c:f>'G4'!$P$3:$P$8</c:f>
              <c:numCache>
                <c:formatCode>0.00</c:formatCode>
                <c:ptCount val="6"/>
                <c:pt idx="0">
                  <c:v>14.1559974127162</c:v>
                </c:pt>
                <c:pt idx="1">
                  <c:v>2.0392141372346702</c:v>
                </c:pt>
                <c:pt idx="2">
                  <c:v>0.334108530959352</c:v>
                </c:pt>
                <c:pt idx="3">
                  <c:v>4.1763566369919003</c:v>
                </c:pt>
                <c:pt idx="4">
                  <c:v>4.15989808866878</c:v>
                </c:pt>
                <c:pt idx="5">
                  <c:v>3.2480945115678899</c:v>
                </c:pt>
              </c:numCache>
            </c:numRef>
          </c:val>
          <c:extLst>
            <c:ext xmlns:c16="http://schemas.microsoft.com/office/drawing/2014/chart" uri="{C3380CC4-5D6E-409C-BE32-E72D297353CC}">
              <c16:uniqueId val="{00000002-3957-4E2D-AA3E-44E8B397F050}"/>
            </c:ext>
          </c:extLst>
        </c:ser>
        <c:dLbls>
          <c:showLegendKey val="0"/>
          <c:showVal val="0"/>
          <c:showCatName val="0"/>
          <c:showSerName val="0"/>
          <c:showPercent val="0"/>
          <c:showBubbleSize val="0"/>
        </c:dLbls>
        <c:gapWidth val="59"/>
        <c:axId val="67491726"/>
        <c:axId val="75223111"/>
      </c:barChart>
      <c:catAx>
        <c:axId val="67491726"/>
        <c:scaling>
          <c:orientation val="minMax"/>
        </c:scaling>
        <c:delete val="0"/>
        <c:axPos val="b"/>
        <c:numFmt formatCode="General" sourceLinked="0"/>
        <c:majorTickMark val="none"/>
        <c:minorTickMark val="none"/>
        <c:tickLblPos val="nextTo"/>
        <c:spPr>
          <a:ln w="9360">
            <a:solidFill>
              <a:srgbClr val="000000"/>
            </a:solidFill>
            <a:round/>
          </a:ln>
        </c:spPr>
        <c:txPr>
          <a:bodyPr/>
          <a:lstStyle/>
          <a:p>
            <a:pPr>
              <a:defRPr sz="1000" b="0" strike="noStrike" spc="-1">
                <a:solidFill>
                  <a:srgbClr val="000000"/>
                </a:solidFill>
                <a:latin typeface="Frutiger LT Std 57 Condensed"/>
              </a:defRPr>
            </a:pPr>
            <a:endParaRPr lang="ca-ES"/>
          </a:p>
        </c:txPr>
        <c:crossAx val="75223111"/>
        <c:crosses val="autoZero"/>
        <c:auto val="1"/>
        <c:lblAlgn val="ctr"/>
        <c:lblOffset val="100"/>
        <c:noMultiLvlLbl val="0"/>
      </c:catAx>
      <c:valAx>
        <c:axId val="75223111"/>
        <c:scaling>
          <c:orientation val="minMax"/>
        </c:scaling>
        <c:delete val="0"/>
        <c:axPos val="l"/>
        <c:majorGridlines>
          <c:spPr>
            <a:ln w="9360">
              <a:solidFill>
                <a:srgbClr val="D9D9D9"/>
              </a:solidFill>
              <a:round/>
            </a:ln>
          </c:spPr>
        </c:majorGridlines>
        <c:numFmt formatCode="0" sourceLinked="0"/>
        <c:majorTickMark val="none"/>
        <c:minorTickMark val="none"/>
        <c:tickLblPos val="nextTo"/>
        <c:spPr>
          <a:ln w="6480">
            <a:solidFill>
              <a:srgbClr val="000000"/>
            </a:solidFill>
            <a:round/>
          </a:ln>
        </c:spPr>
        <c:txPr>
          <a:bodyPr/>
          <a:lstStyle/>
          <a:p>
            <a:pPr>
              <a:defRPr sz="1000" b="0" strike="noStrike" spc="-1">
                <a:solidFill>
                  <a:srgbClr val="000000"/>
                </a:solidFill>
                <a:latin typeface="Frutiger LT Std 57 Condensed"/>
              </a:defRPr>
            </a:pPr>
            <a:endParaRPr lang="ca-ES"/>
          </a:p>
        </c:txPr>
        <c:crossAx val="67491726"/>
        <c:crosses val="autoZero"/>
        <c:crossBetween val="between"/>
      </c:valAx>
      <c:spPr>
        <a:noFill/>
        <a:ln w="0">
          <a:solidFill>
            <a:srgbClr val="A6A6A6"/>
          </a:solidFill>
        </a:ln>
      </c:spPr>
    </c:plotArea>
    <c:legend>
      <c:legendPos val="t"/>
      <c:layout>
        <c:manualLayout>
          <c:xMode val="edge"/>
          <c:yMode val="edge"/>
          <c:x val="0.31479639488185301"/>
          <c:y val="0.25207083055493801"/>
          <c:w val="0.32816166275118402"/>
          <c:h val="7.3615348865404398E-2"/>
        </c:manualLayout>
      </c:layout>
      <c:overlay val="0"/>
      <c:spPr>
        <a:noFill/>
        <a:ln w="0">
          <a:noFill/>
        </a:ln>
      </c:spPr>
      <c:txPr>
        <a:bodyPr/>
        <a:lstStyle/>
        <a:p>
          <a:pPr>
            <a:defRPr sz="1000" b="0" strike="noStrike" spc="-1">
              <a:solidFill>
                <a:srgbClr val="000000"/>
              </a:solidFill>
              <a:latin typeface="Frutiger LT Std 57 Condensed"/>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0" strike="noStrike" spc="-1">
                <a:solidFill>
                  <a:srgbClr val="000000"/>
                </a:solidFill>
                <a:latin typeface="Frutiger LT Std 57 Condensed"/>
              </a:defRPr>
            </a:pPr>
            <a:r>
              <a:rPr lang="es-ES" sz="1200" b="0" strike="noStrike" spc="-1">
                <a:solidFill>
                  <a:srgbClr val="000000"/>
                </a:solidFill>
                <a:latin typeface="Frutiger LT Std 57 Condensed"/>
              </a:rPr>
              <a:t>Gràfic III-4.5. 
Modalitat de la cobertura sanitària (exclusiva) de la població de 15 anys i més per sexes i comunitats autònomes (2020)</a:t>
            </a:r>
          </a:p>
        </c:rich>
      </c:tx>
      <c:layout>
        <c:manualLayout>
          <c:xMode val="edge"/>
          <c:yMode val="edge"/>
          <c:x val="0.12928741902488899"/>
          <c:y val="6.4850136239782002E-3"/>
        </c:manualLayout>
      </c:layout>
      <c:overlay val="0"/>
      <c:spPr>
        <a:noFill/>
        <a:ln w="0">
          <a:noFill/>
        </a:ln>
      </c:spPr>
    </c:title>
    <c:autoTitleDeleted val="0"/>
    <c:plotArea>
      <c:layout>
        <c:manualLayout>
          <c:layoutTarget val="inner"/>
          <c:xMode val="edge"/>
          <c:yMode val="edge"/>
          <c:x val="8.1350153426525698E-2"/>
          <c:y val="0.14316076294277899"/>
          <c:w val="0.87678145243777705"/>
          <c:h val="0.84430517711171704"/>
        </c:manualLayout>
      </c:layout>
      <c:barChart>
        <c:barDir val="bar"/>
        <c:grouping val="percentStacked"/>
        <c:varyColors val="0"/>
        <c:ser>
          <c:idx val="0"/>
          <c:order val="0"/>
          <c:tx>
            <c:strRef>
              <c:f>'G5'!$B$2</c:f>
              <c:strCache>
                <c:ptCount val="1"/>
                <c:pt idx="0">
                  <c:v>Pública exclusivament</c:v>
                </c:pt>
              </c:strCache>
            </c:strRef>
          </c:tx>
          <c:spPr>
            <a:solidFill>
              <a:srgbClr val="BFBFBF"/>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'G5'!$A$3:$A$22</c:f>
              <c:strCache>
                <c:ptCount val="20"/>
                <c:pt idx="0">
                  <c:v>Extremadura</c:v>
                </c:pt>
                <c:pt idx="1">
                  <c:v>Cantàbria</c:v>
                </c:pt>
                <c:pt idx="2">
                  <c:v>Castella-la Manxa</c:v>
                </c:pt>
                <c:pt idx="3">
                  <c:v>Melilla</c:v>
                </c:pt>
                <c:pt idx="4">
                  <c:v>Múrcia</c:v>
                </c:pt>
                <c:pt idx="5">
                  <c:v>Andalusia</c:v>
                </c:pt>
                <c:pt idx="6">
                  <c:v>Astúries</c:v>
                </c:pt>
                <c:pt idx="7">
                  <c:v>Aragó</c:v>
                </c:pt>
                <c:pt idx="8">
                  <c:v>Castella i Lleó</c:v>
                </c:pt>
                <c:pt idx="9">
                  <c:v>Com. Valenciana</c:v>
                </c:pt>
                <c:pt idx="10">
                  <c:v>Galícia</c:v>
                </c:pt>
                <c:pt idx="11">
                  <c:v>Ceuta</c:v>
                </c:pt>
                <c:pt idx="12">
                  <c:v>Illes Canàries</c:v>
                </c:pt>
                <c:pt idx="13">
                  <c:v>Navarra</c:v>
                </c:pt>
                <c:pt idx="14">
                  <c:v>Espanya</c:v>
                </c:pt>
                <c:pt idx="15">
                  <c:v>La Rioja</c:v>
                </c:pt>
                <c:pt idx="16">
                  <c:v>País Basc</c:v>
                </c:pt>
                <c:pt idx="17">
                  <c:v>Madrid</c:v>
                </c:pt>
                <c:pt idx="18">
                  <c:v>Catalunya</c:v>
                </c:pt>
                <c:pt idx="19">
                  <c:v>Illes Balears</c:v>
                </c:pt>
              </c:strCache>
            </c:strRef>
          </c:cat>
          <c:val>
            <c:numRef>
              <c:f>'G5'!$B$3:$B$22</c:f>
              <c:numCache>
                <c:formatCode>0.00</c:formatCode>
                <c:ptCount val="20"/>
                <c:pt idx="0">
                  <c:v>98.25</c:v>
                </c:pt>
                <c:pt idx="1">
                  <c:v>96.99</c:v>
                </c:pt>
                <c:pt idx="2">
                  <c:v>94.93</c:v>
                </c:pt>
                <c:pt idx="3">
                  <c:v>94.16</c:v>
                </c:pt>
                <c:pt idx="4">
                  <c:v>93.05</c:v>
                </c:pt>
                <c:pt idx="5">
                  <c:v>91.43</c:v>
                </c:pt>
                <c:pt idx="6">
                  <c:v>90.85</c:v>
                </c:pt>
                <c:pt idx="7">
                  <c:v>90.06</c:v>
                </c:pt>
                <c:pt idx="8">
                  <c:v>88.97</c:v>
                </c:pt>
                <c:pt idx="9">
                  <c:v>88.74</c:v>
                </c:pt>
                <c:pt idx="10">
                  <c:v>88.66</c:v>
                </c:pt>
                <c:pt idx="11">
                  <c:v>87.89</c:v>
                </c:pt>
                <c:pt idx="12">
                  <c:v>86.11</c:v>
                </c:pt>
                <c:pt idx="13">
                  <c:v>85.54</c:v>
                </c:pt>
                <c:pt idx="14">
                  <c:v>84.35</c:v>
                </c:pt>
                <c:pt idx="15">
                  <c:v>82.39</c:v>
                </c:pt>
                <c:pt idx="16">
                  <c:v>77.44</c:v>
                </c:pt>
                <c:pt idx="17">
                  <c:v>75.040000000000006</c:v>
                </c:pt>
                <c:pt idx="18">
                  <c:v>73.61</c:v>
                </c:pt>
                <c:pt idx="19">
                  <c:v>65.84</c:v>
                </c:pt>
              </c:numCache>
            </c:numRef>
          </c:val>
          <c:extLst>
            <c:ext xmlns:c16="http://schemas.microsoft.com/office/drawing/2014/chart" uri="{C3380CC4-5D6E-409C-BE32-E72D297353CC}">
              <c16:uniqueId val="{00000000-5191-42B4-A336-A3B5499D7E81}"/>
            </c:ext>
          </c:extLst>
        </c:ser>
        <c:ser>
          <c:idx val="1"/>
          <c:order val="1"/>
          <c:tx>
            <c:strRef>
              <c:f>'G5'!$C$2</c:f>
              <c:strCache>
                <c:ptCount val="1"/>
                <c:pt idx="0">
                  <c:v>Privada exclusivament</c:v>
                </c:pt>
              </c:strCache>
            </c:strRef>
          </c:tx>
          <c:spPr>
            <a:solidFill>
              <a:srgbClr val="99CC00"/>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'G5'!$A$3:$A$22</c:f>
              <c:strCache>
                <c:ptCount val="20"/>
                <c:pt idx="0">
                  <c:v>Extremadura</c:v>
                </c:pt>
                <c:pt idx="1">
                  <c:v>Cantàbria</c:v>
                </c:pt>
                <c:pt idx="2">
                  <c:v>Castella-la Manxa</c:v>
                </c:pt>
                <c:pt idx="3">
                  <c:v>Melilla</c:v>
                </c:pt>
                <c:pt idx="4">
                  <c:v>Múrcia</c:v>
                </c:pt>
                <c:pt idx="5">
                  <c:v>Andalusia</c:v>
                </c:pt>
                <c:pt idx="6">
                  <c:v>Astúries</c:v>
                </c:pt>
                <c:pt idx="7">
                  <c:v>Aragó</c:v>
                </c:pt>
                <c:pt idx="8">
                  <c:v>Castella i Lleó</c:v>
                </c:pt>
                <c:pt idx="9">
                  <c:v>Com. Valenciana</c:v>
                </c:pt>
                <c:pt idx="10">
                  <c:v>Galícia</c:v>
                </c:pt>
                <c:pt idx="11">
                  <c:v>Ceuta</c:v>
                </c:pt>
                <c:pt idx="12">
                  <c:v>Illes Canàries</c:v>
                </c:pt>
                <c:pt idx="13">
                  <c:v>Navarra</c:v>
                </c:pt>
                <c:pt idx="14">
                  <c:v>Espanya</c:v>
                </c:pt>
                <c:pt idx="15">
                  <c:v>La Rioja</c:v>
                </c:pt>
                <c:pt idx="16">
                  <c:v>País Basc</c:v>
                </c:pt>
                <c:pt idx="17">
                  <c:v>Madrid</c:v>
                </c:pt>
                <c:pt idx="18">
                  <c:v>Catalunya</c:v>
                </c:pt>
                <c:pt idx="19">
                  <c:v>Illes Balears</c:v>
                </c:pt>
              </c:strCache>
            </c:strRef>
          </c:cat>
          <c:val>
            <c:numRef>
              <c:f>'G5'!$C$3:$C$22</c:f>
              <c:numCache>
                <c:formatCode>0.00</c:formatCode>
                <c:ptCount val="20"/>
                <c:pt idx="0">
                  <c:v>0.28000000000000003</c:v>
                </c:pt>
                <c:pt idx="1">
                  <c:v>0.59</c:v>
                </c:pt>
                <c:pt idx="2">
                  <c:v>0.13</c:v>
                </c:pt>
                <c:pt idx="3">
                  <c:v>1.27</c:v>
                </c:pt>
                <c:pt idx="4">
                  <c:v>0.15</c:v>
                </c:pt>
                <c:pt idx="5">
                  <c:v>0.26</c:v>
                </c:pt>
                <c:pt idx="6">
                  <c:v>0.8</c:v>
                </c:pt>
                <c:pt idx="7">
                  <c:v>1.18</c:v>
                </c:pt>
                <c:pt idx="8">
                  <c:v>0.19</c:v>
                </c:pt>
                <c:pt idx="9">
                  <c:v>0.9</c:v>
                </c:pt>
                <c:pt idx="10">
                  <c:v>0.33</c:v>
                </c:pt>
                <c:pt idx="11">
                  <c:v>1.9</c:v>
                </c:pt>
                <c:pt idx="12">
                  <c:v>0.96</c:v>
                </c:pt>
                <c:pt idx="13">
                  <c:v>0.24</c:v>
                </c:pt>
                <c:pt idx="14">
                  <c:v>0.65</c:v>
                </c:pt>
                <c:pt idx="15">
                  <c:v>1.4</c:v>
                </c:pt>
                <c:pt idx="16">
                  <c:v>0.56999999999999995</c:v>
                </c:pt>
                <c:pt idx="17">
                  <c:v>0.83</c:v>
                </c:pt>
                <c:pt idx="18">
                  <c:v>0.7</c:v>
                </c:pt>
                <c:pt idx="19">
                  <c:v>3.24</c:v>
                </c:pt>
              </c:numCache>
            </c:numRef>
          </c:val>
          <c:extLst>
            <c:ext xmlns:c16="http://schemas.microsoft.com/office/drawing/2014/chart" uri="{C3380CC4-5D6E-409C-BE32-E72D297353CC}">
              <c16:uniqueId val="{00000001-5191-42B4-A336-A3B5499D7E81}"/>
            </c:ext>
          </c:extLst>
        </c:ser>
        <c:ser>
          <c:idx val="2"/>
          <c:order val="2"/>
          <c:tx>
            <c:strRef>
              <c:f>'G5'!$D$2</c:f>
              <c:strCache>
                <c:ptCount val="1"/>
                <c:pt idx="0">
                  <c:v>Mixta</c:v>
                </c:pt>
              </c:strCache>
            </c:strRef>
          </c:tx>
          <c:spPr>
            <a:solidFill>
              <a:srgbClr val="FFCC00"/>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'G5'!$A$3:$A$22</c:f>
              <c:strCache>
                <c:ptCount val="20"/>
                <c:pt idx="0">
                  <c:v>Extremadura</c:v>
                </c:pt>
                <c:pt idx="1">
                  <c:v>Cantàbria</c:v>
                </c:pt>
                <c:pt idx="2">
                  <c:v>Castella-la Manxa</c:v>
                </c:pt>
                <c:pt idx="3">
                  <c:v>Melilla</c:v>
                </c:pt>
                <c:pt idx="4">
                  <c:v>Múrcia</c:v>
                </c:pt>
                <c:pt idx="5">
                  <c:v>Andalusia</c:v>
                </c:pt>
                <c:pt idx="6">
                  <c:v>Astúries</c:v>
                </c:pt>
                <c:pt idx="7">
                  <c:v>Aragó</c:v>
                </c:pt>
                <c:pt idx="8">
                  <c:v>Castella i Lleó</c:v>
                </c:pt>
                <c:pt idx="9">
                  <c:v>Com. Valenciana</c:v>
                </c:pt>
                <c:pt idx="10">
                  <c:v>Galícia</c:v>
                </c:pt>
                <c:pt idx="11">
                  <c:v>Ceuta</c:v>
                </c:pt>
                <c:pt idx="12">
                  <c:v>Illes Canàries</c:v>
                </c:pt>
                <c:pt idx="13">
                  <c:v>Navarra</c:v>
                </c:pt>
                <c:pt idx="14">
                  <c:v>Espanya</c:v>
                </c:pt>
                <c:pt idx="15">
                  <c:v>La Rioja</c:v>
                </c:pt>
                <c:pt idx="16">
                  <c:v>País Basc</c:v>
                </c:pt>
                <c:pt idx="17">
                  <c:v>Madrid</c:v>
                </c:pt>
                <c:pt idx="18">
                  <c:v>Catalunya</c:v>
                </c:pt>
                <c:pt idx="19">
                  <c:v>Illes Balears</c:v>
                </c:pt>
              </c:strCache>
            </c:strRef>
          </c:cat>
          <c:val>
            <c:numRef>
              <c:f>'G5'!$D$3:$D$22</c:f>
              <c:numCache>
                <c:formatCode>0.00</c:formatCode>
                <c:ptCount val="20"/>
                <c:pt idx="0">
                  <c:v>1.22</c:v>
                </c:pt>
                <c:pt idx="1">
                  <c:v>2.12</c:v>
                </c:pt>
                <c:pt idx="2">
                  <c:v>4.95</c:v>
                </c:pt>
                <c:pt idx="3">
                  <c:v>2.34</c:v>
                </c:pt>
                <c:pt idx="4">
                  <c:v>6.37</c:v>
                </c:pt>
                <c:pt idx="5">
                  <c:v>8.14</c:v>
                </c:pt>
                <c:pt idx="6">
                  <c:v>8.0299999999999994</c:v>
                </c:pt>
                <c:pt idx="7">
                  <c:v>8.6300000000000008</c:v>
                </c:pt>
                <c:pt idx="8">
                  <c:v>9.73</c:v>
                </c:pt>
                <c:pt idx="9">
                  <c:v>9.75</c:v>
                </c:pt>
                <c:pt idx="10">
                  <c:v>10.99</c:v>
                </c:pt>
                <c:pt idx="11">
                  <c:v>10.210000000000001</c:v>
                </c:pt>
                <c:pt idx="12">
                  <c:v>12.74</c:v>
                </c:pt>
                <c:pt idx="13">
                  <c:v>13.88</c:v>
                </c:pt>
                <c:pt idx="14">
                  <c:v>14.63</c:v>
                </c:pt>
                <c:pt idx="15">
                  <c:v>16.14</c:v>
                </c:pt>
                <c:pt idx="16">
                  <c:v>21.2</c:v>
                </c:pt>
                <c:pt idx="17">
                  <c:v>23.92</c:v>
                </c:pt>
                <c:pt idx="18">
                  <c:v>25.1</c:v>
                </c:pt>
                <c:pt idx="19">
                  <c:v>30.54</c:v>
                </c:pt>
              </c:numCache>
            </c:numRef>
          </c:val>
          <c:extLst>
            <c:ext xmlns:c16="http://schemas.microsoft.com/office/drawing/2014/chart" uri="{C3380CC4-5D6E-409C-BE32-E72D297353CC}">
              <c16:uniqueId val="{00000002-5191-42B4-A336-A3B5499D7E81}"/>
            </c:ext>
          </c:extLst>
        </c:ser>
        <c:ser>
          <c:idx val="3"/>
          <c:order val="3"/>
          <c:tx>
            <c:strRef>
              <c:f>'G5'!$E$2</c:f>
              <c:strCache>
                <c:ptCount val="1"/>
                <c:pt idx="0">
                  <c:v>Altres situacions</c:v>
                </c:pt>
              </c:strCache>
            </c:strRef>
          </c:tx>
          <c:spPr>
            <a:solidFill>
              <a:srgbClr val="B4C7E7"/>
            </a:solidFill>
            <a:ln w="12600">
              <a:solidFill>
                <a:srgbClr val="000000"/>
              </a:solidFill>
              <a:round/>
            </a:ln>
          </c:spPr>
          <c:invertIfNegative val="0"/>
          <c:dLbls>
            <c:spPr>
              <a:noFill/>
              <a:ln>
                <a:noFill/>
              </a:ln>
              <a:effectLst/>
            </c:spPr>
            <c:txPr>
              <a:bodyPr wrap="square"/>
              <a:lstStyle/>
              <a:p>
                <a:pPr>
                  <a:defRPr sz="1000" b="0" strike="noStrike" spc="-1">
                    <a:solidFill>
                      <a:srgbClr val="000000"/>
                    </a:solidFill>
                    <a:latin typeface="Frutiger LT Std 57 Condensed"/>
                  </a:defRPr>
                </a:pPr>
                <a:endParaRPr lang="ca-ES"/>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'G5'!$A$3:$A$22</c:f>
              <c:strCache>
                <c:ptCount val="20"/>
                <c:pt idx="0">
                  <c:v>Extremadura</c:v>
                </c:pt>
                <c:pt idx="1">
                  <c:v>Cantàbria</c:v>
                </c:pt>
                <c:pt idx="2">
                  <c:v>Castella-la Manxa</c:v>
                </c:pt>
                <c:pt idx="3">
                  <c:v>Melilla</c:v>
                </c:pt>
                <c:pt idx="4">
                  <c:v>Múrcia</c:v>
                </c:pt>
                <c:pt idx="5">
                  <c:v>Andalusia</c:v>
                </c:pt>
                <c:pt idx="6">
                  <c:v>Astúries</c:v>
                </c:pt>
                <c:pt idx="7">
                  <c:v>Aragó</c:v>
                </c:pt>
                <c:pt idx="8">
                  <c:v>Castella i Lleó</c:v>
                </c:pt>
                <c:pt idx="9">
                  <c:v>Com. Valenciana</c:v>
                </c:pt>
                <c:pt idx="10">
                  <c:v>Galícia</c:v>
                </c:pt>
                <c:pt idx="11">
                  <c:v>Ceuta</c:v>
                </c:pt>
                <c:pt idx="12">
                  <c:v>Illes Canàries</c:v>
                </c:pt>
                <c:pt idx="13">
                  <c:v>Navarra</c:v>
                </c:pt>
                <c:pt idx="14">
                  <c:v>Espanya</c:v>
                </c:pt>
                <c:pt idx="15">
                  <c:v>La Rioja</c:v>
                </c:pt>
                <c:pt idx="16">
                  <c:v>País Basc</c:v>
                </c:pt>
                <c:pt idx="17">
                  <c:v>Madrid</c:v>
                </c:pt>
                <c:pt idx="18">
                  <c:v>Catalunya</c:v>
                </c:pt>
                <c:pt idx="19">
                  <c:v>Illes Balears</c:v>
                </c:pt>
              </c:strCache>
            </c:strRef>
          </c:cat>
          <c:val>
            <c:numRef>
              <c:f>'G5'!$E$3:$E$22</c:f>
              <c:numCache>
                <c:formatCode>0.00</c:formatCode>
                <c:ptCount val="20"/>
                <c:pt idx="0">
                  <c:v>0.26</c:v>
                </c:pt>
                <c:pt idx="1">
                  <c:v>0.3</c:v>
                </c:pt>
                <c:pt idx="2">
                  <c:v>0</c:v>
                </c:pt>
                <c:pt idx="3">
                  <c:v>2.23</c:v>
                </c:pt>
                <c:pt idx="4">
                  <c:v>0.43</c:v>
                </c:pt>
                <c:pt idx="5">
                  <c:v>0.17</c:v>
                </c:pt>
                <c:pt idx="6">
                  <c:v>0.32</c:v>
                </c:pt>
                <c:pt idx="7">
                  <c:v>0.13</c:v>
                </c:pt>
                <c:pt idx="8">
                  <c:v>1.1100000000000001</c:v>
                </c:pt>
                <c:pt idx="9">
                  <c:v>0.62</c:v>
                </c:pt>
                <c:pt idx="10">
                  <c:v>0.01</c:v>
                </c:pt>
                <c:pt idx="11">
                  <c:v>0</c:v>
                </c:pt>
                <c:pt idx="12">
                  <c:v>0.19</c:v>
                </c:pt>
                <c:pt idx="13">
                  <c:v>0.33</c:v>
                </c:pt>
                <c:pt idx="14">
                  <c:v>0.37</c:v>
                </c:pt>
                <c:pt idx="15">
                  <c:v>7.0000000000000007E-2</c:v>
                </c:pt>
                <c:pt idx="16">
                  <c:v>0.79</c:v>
                </c:pt>
                <c:pt idx="17">
                  <c:v>0.2</c:v>
                </c:pt>
                <c:pt idx="18">
                  <c:v>0.57999999999999996</c:v>
                </c:pt>
                <c:pt idx="19">
                  <c:v>0.39</c:v>
                </c:pt>
              </c:numCache>
            </c:numRef>
          </c:val>
          <c:extLst>
            <c:ext xmlns:c16="http://schemas.microsoft.com/office/drawing/2014/chart" uri="{C3380CC4-5D6E-409C-BE32-E72D297353CC}">
              <c16:uniqueId val="{00000003-5191-42B4-A336-A3B5499D7E81}"/>
            </c:ext>
          </c:extLst>
        </c:ser>
        <c:dLbls>
          <c:showLegendKey val="0"/>
          <c:showVal val="0"/>
          <c:showCatName val="0"/>
          <c:showSerName val="0"/>
          <c:showPercent val="0"/>
          <c:showBubbleSize val="0"/>
        </c:dLbls>
        <c:gapWidth val="40"/>
        <c:overlap val="100"/>
        <c:axId val="52203567"/>
        <c:axId val="34393023"/>
      </c:barChart>
      <c:catAx>
        <c:axId val="52203567"/>
        <c:scaling>
          <c:orientation val="maxMin"/>
        </c:scaling>
        <c:delete val="0"/>
        <c:axPos val="l"/>
        <c:numFmt formatCode="General" sourceLinked="0"/>
        <c:majorTickMark val="none"/>
        <c:minorTickMark val="none"/>
        <c:tickLblPos val="nextTo"/>
        <c:spPr>
          <a:ln w="6480">
            <a:solidFill>
              <a:srgbClr val="808080"/>
            </a:solidFill>
            <a:round/>
          </a:ln>
        </c:spPr>
        <c:txPr>
          <a:bodyPr/>
          <a:lstStyle/>
          <a:p>
            <a:pPr>
              <a:defRPr sz="1000" b="0" strike="noStrike" spc="-1">
                <a:solidFill>
                  <a:srgbClr val="000000"/>
                </a:solidFill>
                <a:latin typeface="Frutiger LT Std 57 Condensed"/>
              </a:defRPr>
            </a:pPr>
            <a:endParaRPr lang="ca-ES"/>
          </a:p>
        </c:txPr>
        <c:crossAx val="34393023"/>
        <c:crosses val="autoZero"/>
        <c:auto val="1"/>
        <c:lblAlgn val="ctr"/>
        <c:lblOffset val="100"/>
        <c:noMultiLvlLbl val="0"/>
      </c:catAx>
      <c:valAx>
        <c:axId val="34393023"/>
        <c:scaling>
          <c:orientation val="minMax"/>
        </c:scaling>
        <c:delete val="0"/>
        <c:axPos val="b"/>
        <c:numFmt formatCode="0%" sourceLinked="0"/>
        <c:majorTickMark val="none"/>
        <c:minorTickMark val="none"/>
        <c:tickLblPos val="nextTo"/>
        <c:spPr>
          <a:ln w="6480">
            <a:solidFill>
              <a:srgbClr val="808080"/>
            </a:solidFill>
            <a:round/>
          </a:ln>
        </c:spPr>
        <c:txPr>
          <a:bodyPr/>
          <a:lstStyle/>
          <a:p>
            <a:pPr>
              <a:defRPr sz="1000" b="0" strike="noStrike" spc="-1">
                <a:solidFill>
                  <a:srgbClr val="000000"/>
                </a:solidFill>
                <a:latin typeface="Frutiger LT Std 57 Condensed"/>
              </a:defRPr>
            </a:pPr>
            <a:endParaRPr lang="ca-ES"/>
          </a:p>
        </c:txPr>
        <c:crossAx val="52203567"/>
        <c:crosses val="max"/>
        <c:crossBetween val="between"/>
      </c:valAx>
      <c:spPr>
        <a:solidFill>
          <a:srgbClr val="FFFFFF"/>
        </a:solidFill>
        <a:ln w="0">
          <a:noFill/>
        </a:ln>
      </c:spPr>
    </c:plotArea>
    <c:legend>
      <c:legendPos val="r"/>
      <c:layout>
        <c:manualLayout>
          <c:xMode val="edge"/>
          <c:yMode val="edge"/>
          <c:x val="8.9278905591052504E-2"/>
          <c:y val="8.7999020442797296E-2"/>
          <c:w val="0.81493835861766195"/>
          <c:h val="3.5353904034590197E-2"/>
        </c:manualLayout>
      </c:layout>
      <c:overlay val="0"/>
      <c:spPr>
        <a:noFill/>
        <a:ln w="0">
          <a:noFill/>
        </a:ln>
      </c:spPr>
      <c:txPr>
        <a:bodyPr/>
        <a:lstStyle/>
        <a:p>
          <a:pPr>
            <a:defRPr sz="1000" b="0" strike="noStrike" spc="-1">
              <a:solidFill>
                <a:srgbClr val="000000"/>
              </a:solidFill>
              <a:latin typeface="Frutiger LT Std 57 Condensed"/>
            </a:defRPr>
          </a:pPr>
          <a:endParaRPr lang="ca-ES"/>
        </a:p>
      </c:txPr>
    </c:legend>
    <c:plotVisOnly val="1"/>
    <c:dispBlanksAs val="gap"/>
    <c:showDLblsOverMax val="1"/>
  </c:chart>
  <c:spPr>
    <a:solidFill>
      <a:srgbClr val="FFFFFF"/>
    </a:solidFill>
    <a:ln w="9360">
      <a:solidFill>
        <a:srgbClr val="808080"/>
      </a:solidFill>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900" b="0" strike="noStrike" spc="-1">
                <a:solidFill>
                  <a:srgbClr val="000000"/>
                </a:solidFill>
                <a:latin typeface="Frutiger LT Std 57 Condensed"/>
              </a:defRPr>
            </a:pPr>
            <a:r>
              <a:rPr lang="es-ES" sz="900" b="0" strike="noStrike" spc="-1">
                <a:solidFill>
                  <a:srgbClr val="000000"/>
                </a:solidFill>
                <a:latin typeface="Frutiger LT Std 57 Condensed"/>
              </a:rPr>
              <a:t>Gràfic III-4.6. 
Pressupostos inicials per comunitats autònomes (euros per habitant) (2013-2020*)</a:t>
            </a:r>
          </a:p>
        </c:rich>
      </c:tx>
      <c:layout>
        <c:manualLayout>
          <c:xMode val="edge"/>
          <c:yMode val="edge"/>
          <c:x val="0.164972670190179"/>
          <c:y val="9.7345132743362796E-3"/>
        </c:manualLayout>
      </c:layout>
      <c:overlay val="0"/>
      <c:spPr>
        <a:noFill/>
        <a:ln w="0">
          <a:noFill/>
        </a:ln>
      </c:spPr>
    </c:title>
    <c:autoTitleDeleted val="0"/>
    <c:plotArea>
      <c:layout>
        <c:manualLayout>
          <c:layoutTarget val="inner"/>
          <c:xMode val="edge"/>
          <c:yMode val="edge"/>
          <c:x val="5.7641053439942198E-2"/>
          <c:y val="0.16080910240202301"/>
          <c:w val="0.90649139449789895"/>
          <c:h val="0.67225031605562602"/>
        </c:manualLayout>
      </c:layout>
      <c:lineChart>
        <c:grouping val="standard"/>
        <c:varyColors val="0"/>
        <c:ser>
          <c:idx val="0"/>
          <c:order val="0"/>
          <c:tx>
            <c:v>mitjana totes CA 2013/20</c:v>
          </c:tx>
          <c:spPr>
            <a:ln w="19080">
              <a:solidFill>
                <a:srgbClr val="698ED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cat>
          <c:val>
            <c:numRef>
              <c:f>'G6'!$L$3:$L$19</c:f>
              <c:numCache>
                <c:formatCode>General</c:formatCode>
                <c:ptCount val="17"/>
                <c:pt idx="0">
                  <c:v>1306.5999999999999</c:v>
                </c:pt>
                <c:pt idx="1">
                  <c:v>1306.5999999999999</c:v>
                </c:pt>
                <c:pt idx="2">
                  <c:v>1306.5999999999999</c:v>
                </c:pt>
                <c:pt idx="3">
                  <c:v>1306.5999999999999</c:v>
                </c:pt>
                <c:pt idx="4">
                  <c:v>1306.5999999999999</c:v>
                </c:pt>
                <c:pt idx="5">
                  <c:v>1306.5999999999999</c:v>
                </c:pt>
                <c:pt idx="7">
                  <c:v>1306.5999999999999</c:v>
                </c:pt>
                <c:pt idx="8">
                  <c:v>1306.5999999999999</c:v>
                </c:pt>
                <c:pt idx="9">
                  <c:v>1306.5999999999999</c:v>
                </c:pt>
                <c:pt idx="10">
                  <c:v>1306.5999999999999</c:v>
                </c:pt>
                <c:pt idx="11">
                  <c:v>1306.5999999999999</c:v>
                </c:pt>
                <c:pt idx="12">
                  <c:v>1306.5999999999999</c:v>
                </c:pt>
                <c:pt idx="13">
                  <c:v>1306.5999999999999</c:v>
                </c:pt>
                <c:pt idx="14">
                  <c:v>1306.5999999999999</c:v>
                </c:pt>
                <c:pt idx="15">
                  <c:v>1306.5999999999999</c:v>
                </c:pt>
                <c:pt idx="16">
                  <c:v>1306.5999999999999</c:v>
                </c:pt>
              </c:numCache>
            </c:numRef>
          </c:val>
          <c:smooth val="0"/>
          <c:extLst>
            <c:ext xmlns:c16="http://schemas.microsoft.com/office/drawing/2014/chart" uri="{C3380CC4-5D6E-409C-BE32-E72D297353CC}">
              <c16:uniqueId val="{00000000-DE47-47E6-AD75-3AFF742E7489}"/>
            </c:ext>
          </c:extLst>
        </c:ser>
        <c:dLbls>
          <c:showLegendKey val="0"/>
          <c:showVal val="0"/>
          <c:showCatName val="0"/>
          <c:showSerName val="0"/>
          <c:showPercent val="0"/>
          <c:showBubbleSize val="0"/>
        </c:dLbls>
        <c:hiLowLines>
          <c:spPr>
            <a:ln w="0">
              <a:noFill/>
            </a:ln>
          </c:spPr>
        </c:hiLowLines>
        <c:marker val="1"/>
        <c:smooth val="0"/>
        <c:axId val="81019503"/>
        <c:axId val="37422652"/>
      </c:lineChart>
      <c:scatterChart>
        <c:scatterStyle val="lineMarker"/>
        <c:varyColors val="0"/>
        <c:ser>
          <c:idx val="1"/>
          <c:order val="1"/>
          <c:tx>
            <c:v>2013</c:v>
          </c:tx>
          <c:spPr>
            <a:ln w="28440">
              <a:noFill/>
            </a:ln>
          </c:spPr>
          <c:marker>
            <c:symbol val="circle"/>
            <c:size val="5"/>
            <c:spPr>
              <a:solidFill>
                <a:srgbClr val="BFBFBF"/>
              </a:solidFill>
            </c:spPr>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'G6'!$B$3:$B$19</c:f>
              <c:numCache>
                <c:formatCode>#,##0_ ;\-#,##0\ </c:formatCode>
                <c:ptCount val="17"/>
                <c:pt idx="0">
                  <c:v>1009.74867368529</c:v>
                </c:pt>
                <c:pt idx="1">
                  <c:v>1210.75332681124</c:v>
                </c:pt>
                <c:pt idx="2">
                  <c:v>1391.6725701917201</c:v>
                </c:pt>
                <c:pt idx="3">
                  <c:v>1057.71746693982</c:v>
                </c:pt>
                <c:pt idx="4">
                  <c:v>1224.5986203565001</c:v>
                </c:pt>
                <c:pt idx="5">
                  <c:v>1310.35181377718</c:v>
                </c:pt>
                <c:pt idx="6">
                  <c:v>1289.1434057207</c:v>
                </c:pt>
                <c:pt idx="7">
                  <c:v>1166.52516866357</c:v>
                </c:pt>
                <c:pt idx="8">
                  <c:v>1108.3917523970499</c:v>
                </c:pt>
                <c:pt idx="9">
                  <c:v>995.38587592560395</c:v>
                </c:pt>
                <c:pt idx="10">
                  <c:v>1190.77578414245</c:v>
                </c:pt>
                <c:pt idx="11">
                  <c:v>1238.0159445660699</c:v>
                </c:pt>
                <c:pt idx="12">
                  <c:v>1108.6259225747399</c:v>
                </c:pt>
                <c:pt idx="13">
                  <c:v>1071.83058453735</c:v>
                </c:pt>
                <c:pt idx="14">
                  <c:v>1340.63262377622</c:v>
                </c:pt>
                <c:pt idx="15">
                  <c:v>1607.1793777349401</c:v>
                </c:pt>
                <c:pt idx="16">
                  <c:v>1090.18780303777</c:v>
                </c:pt>
              </c:numCache>
            </c:numRef>
          </c:yVal>
          <c:smooth val="0"/>
          <c:extLst>
            <c:ext xmlns:c16="http://schemas.microsoft.com/office/drawing/2014/chart" uri="{C3380CC4-5D6E-409C-BE32-E72D297353CC}">
              <c16:uniqueId val="{00000001-DE47-47E6-AD75-3AFF742E7489}"/>
            </c:ext>
          </c:extLst>
        </c:ser>
        <c:ser>
          <c:idx val="2"/>
          <c:order val="2"/>
          <c:tx>
            <c:v>2014</c:v>
          </c:tx>
          <c:spPr>
            <a:ln w="28440">
              <a:noFill/>
            </a:ln>
          </c:spPr>
          <c:marker>
            <c:symbol val="circle"/>
            <c:size val="5"/>
            <c:spPr>
              <a:solidFill>
                <a:srgbClr val="70AD47"/>
              </a:solidFill>
            </c:spPr>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'G6'!$C$3:$C$19</c:f>
              <c:numCache>
                <c:formatCode>#,##0_ ;\-#,##0\ </c:formatCode>
                <c:ptCount val="17"/>
                <c:pt idx="0">
                  <c:v>978.068333908657</c:v>
                </c:pt>
                <c:pt idx="1">
                  <c:v>1205.81629043054</c:v>
                </c:pt>
                <c:pt idx="2">
                  <c:v>1402.3522344537701</c:v>
                </c:pt>
                <c:pt idx="3">
                  <c:v>1070.9561370420599</c:v>
                </c:pt>
                <c:pt idx="4">
                  <c:v>1233.0156672630501</c:v>
                </c:pt>
                <c:pt idx="5">
                  <c:v>1338.6722305170599</c:v>
                </c:pt>
                <c:pt idx="6">
                  <c:v>1282.34747292012</c:v>
                </c:pt>
                <c:pt idx="7">
                  <c:v>1151.8158159260399</c:v>
                </c:pt>
                <c:pt idx="8">
                  <c:v>1117.8975536457899</c:v>
                </c:pt>
                <c:pt idx="9">
                  <c:v>1084.35213523572</c:v>
                </c:pt>
                <c:pt idx="10">
                  <c:v>1207.95560359711</c:v>
                </c:pt>
                <c:pt idx="11">
                  <c:v>1201.9943258743201</c:v>
                </c:pt>
                <c:pt idx="12">
                  <c:v>1094.4651210634199</c:v>
                </c:pt>
                <c:pt idx="13">
                  <c:v>1110.4385628488001</c:v>
                </c:pt>
                <c:pt idx="14">
                  <c:v>1403.23572228289</c:v>
                </c:pt>
                <c:pt idx="15">
                  <c:v>1586.0460779039399</c:v>
                </c:pt>
                <c:pt idx="16">
                  <c:v>1113.5888783268699</c:v>
                </c:pt>
              </c:numCache>
            </c:numRef>
          </c:yVal>
          <c:smooth val="0"/>
          <c:extLst>
            <c:ext xmlns:c16="http://schemas.microsoft.com/office/drawing/2014/chart" uri="{C3380CC4-5D6E-409C-BE32-E72D297353CC}">
              <c16:uniqueId val="{00000002-DE47-47E6-AD75-3AFF742E7489}"/>
            </c:ext>
          </c:extLst>
        </c:ser>
        <c:ser>
          <c:idx val="3"/>
          <c:order val="3"/>
          <c:tx>
            <c:v>2015</c:v>
          </c:tx>
          <c:spPr>
            <a:ln w="28440">
              <a:noFill/>
            </a:ln>
          </c:spPr>
          <c:marker>
            <c:symbol val="circle"/>
            <c:size val="5"/>
            <c:spPr>
              <a:solidFill>
                <a:srgbClr val="264478"/>
              </a:solidFill>
            </c:spPr>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'G6'!$D$3:$D$19</c:f>
              <c:numCache>
                <c:formatCode>#,##0_ ;\-#,##0\ </c:formatCode>
                <c:ptCount val="17"/>
                <c:pt idx="0">
                  <c:v>1007.04332583802</c:v>
                </c:pt>
                <c:pt idx="1">
                  <c:v>1206.5960254609099</c:v>
                </c:pt>
                <c:pt idx="2">
                  <c:v>1425.36354106264</c:v>
                </c:pt>
                <c:pt idx="3">
                  <c:v>1171.6590868045</c:v>
                </c:pt>
                <c:pt idx="4">
                  <c:v>1238.5689475429399</c:v>
                </c:pt>
                <c:pt idx="5">
                  <c:v>1347.5868845571599</c:v>
                </c:pt>
                <c:pt idx="6">
                  <c:v>1321.8812537967899</c:v>
                </c:pt>
                <c:pt idx="7">
                  <c:v>1174.7330435691499</c:v>
                </c:pt>
                <c:pt idx="8">
                  <c:v>1144.6532658513499</c:v>
                </c:pt>
                <c:pt idx="9">
                  <c:v>1112.01554557744</c:v>
                </c:pt>
                <c:pt idx="10">
                  <c:v>1286.6001783332999</c:v>
                </c:pt>
                <c:pt idx="11">
                  <c:v>1247.0574177302899</c:v>
                </c:pt>
                <c:pt idx="12">
                  <c:v>1142.0748002181999</c:v>
                </c:pt>
                <c:pt idx="13">
                  <c:v>1126.1469756282099</c:v>
                </c:pt>
                <c:pt idx="14">
                  <c:v>1466.74400501781</c:v>
                </c:pt>
                <c:pt idx="15">
                  <c:v>1602.4155076909201</c:v>
                </c:pt>
                <c:pt idx="16">
                  <c:v>1127.12068775085</c:v>
                </c:pt>
              </c:numCache>
            </c:numRef>
          </c:yVal>
          <c:smooth val="0"/>
          <c:extLst>
            <c:ext xmlns:c16="http://schemas.microsoft.com/office/drawing/2014/chart" uri="{C3380CC4-5D6E-409C-BE32-E72D297353CC}">
              <c16:uniqueId val="{00000003-DE47-47E6-AD75-3AFF742E7489}"/>
            </c:ext>
          </c:extLst>
        </c:ser>
        <c:ser>
          <c:idx val="4"/>
          <c:order val="4"/>
          <c:tx>
            <c:v>2016</c:v>
          </c:tx>
          <c:spPr>
            <a:ln w="28440">
              <a:noFill/>
            </a:ln>
          </c:spPr>
          <c:marker>
            <c:symbol val="circle"/>
            <c:size val="5"/>
            <c:spPr>
              <a:solidFill>
                <a:srgbClr val="9E480E"/>
              </a:solidFill>
            </c:spPr>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'G6'!$E$3:$E$19</c:f>
              <c:numCache>
                <c:formatCode>#,##0_ ;\-#,##0\ </c:formatCode>
                <c:ptCount val="17"/>
                <c:pt idx="0">
                  <c:v>1050.3346259668599</c:v>
                </c:pt>
                <c:pt idx="1">
                  <c:v>1366.8512654987901</c:v>
                </c:pt>
                <c:pt idx="2">
                  <c:v>1463.4531786632101</c:v>
                </c:pt>
                <c:pt idx="3">
                  <c:v>1226.0482894726399</c:v>
                </c:pt>
                <c:pt idx="4">
                  <c:v>1237.84228803831</c:v>
                </c:pt>
                <c:pt idx="5">
                  <c:v>1383.2662144809301</c:v>
                </c:pt>
                <c:pt idx="6">
                  <c:v>1347.9523144454899</c:v>
                </c:pt>
                <c:pt idx="7">
                  <c:v>1286.3990726731399</c:v>
                </c:pt>
                <c:pt idx="8">
                  <c:v>1141.0560490099599</c:v>
                </c:pt>
                <c:pt idx="9">
                  <c:v>1198.0392214903</c:v>
                </c:pt>
                <c:pt idx="10">
                  <c:v>1453.70318506796</c:v>
                </c:pt>
                <c:pt idx="11">
                  <c:v>1291.6907490969099</c:v>
                </c:pt>
                <c:pt idx="12">
                  <c:v>1159.6506878986299</c:v>
                </c:pt>
                <c:pt idx="13">
                  <c:v>1190.86267877917</c:v>
                </c:pt>
                <c:pt idx="14">
                  <c:v>1550.5170309622499</c:v>
                </c:pt>
                <c:pt idx="15">
                  <c:v>1616.0809092698701</c:v>
                </c:pt>
                <c:pt idx="16">
                  <c:v>1169.6304785652601</c:v>
                </c:pt>
              </c:numCache>
            </c:numRef>
          </c:yVal>
          <c:smooth val="0"/>
          <c:extLst>
            <c:ext xmlns:c16="http://schemas.microsoft.com/office/drawing/2014/chart" uri="{C3380CC4-5D6E-409C-BE32-E72D297353CC}">
              <c16:uniqueId val="{00000004-DE47-47E6-AD75-3AFF742E7489}"/>
            </c:ext>
          </c:extLst>
        </c:ser>
        <c:ser>
          <c:idx val="5"/>
          <c:order val="5"/>
          <c:tx>
            <c:v>2017</c:v>
          </c:tx>
          <c:spPr>
            <a:ln w="28440">
              <a:noFill/>
            </a:ln>
          </c:spPr>
          <c:marker>
            <c:symbol val="circle"/>
            <c:size val="5"/>
            <c:spPr>
              <a:solidFill>
                <a:srgbClr val="636363"/>
              </a:solidFill>
            </c:spPr>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'G6'!$F$3:$F$19</c:f>
              <c:numCache>
                <c:formatCode>#,##0_ ;\-#,##0\ </c:formatCode>
                <c:ptCount val="17"/>
                <c:pt idx="0">
                  <c:v>1109.0867586137199</c:v>
                </c:pt>
                <c:pt idx="1">
                  <c:v>1442.5146652077401</c:v>
                </c:pt>
                <c:pt idx="2">
                  <c:v>1586.8988675180799</c:v>
                </c:pt>
                <c:pt idx="3">
                  <c:v>1296.8449712624999</c:v>
                </c:pt>
                <c:pt idx="4">
                  <c:v>1261.72784794267</c:v>
                </c:pt>
                <c:pt idx="5">
                  <c:v>1418.6417031829301</c:v>
                </c:pt>
                <c:pt idx="6">
                  <c:v>1431.0896079301499</c:v>
                </c:pt>
                <c:pt idx="7">
                  <c:v>1337.11243697141</c:v>
                </c:pt>
                <c:pt idx="8">
                  <c:v>1192.8433715102799</c:v>
                </c:pt>
                <c:pt idx="9">
                  <c:v>1232.8598074521101</c:v>
                </c:pt>
                <c:pt idx="10">
                  <c:v>1453.4306491100699</c:v>
                </c:pt>
                <c:pt idx="11">
                  <c:v>1333.50840605742</c:v>
                </c:pt>
                <c:pt idx="12">
                  <c:v>1178.94971393633</c:v>
                </c:pt>
                <c:pt idx="13">
                  <c:v>1206.2273029382</c:v>
                </c:pt>
                <c:pt idx="14">
                  <c:v>1636.18932999343</c:v>
                </c:pt>
                <c:pt idx="15">
                  <c:v>1670.65186272397</c:v>
                </c:pt>
                <c:pt idx="16">
                  <c:v>1200.09228515313</c:v>
                </c:pt>
              </c:numCache>
            </c:numRef>
          </c:yVal>
          <c:smooth val="0"/>
          <c:extLst>
            <c:ext xmlns:c16="http://schemas.microsoft.com/office/drawing/2014/chart" uri="{C3380CC4-5D6E-409C-BE32-E72D297353CC}">
              <c16:uniqueId val="{00000005-DE47-47E6-AD75-3AFF742E7489}"/>
            </c:ext>
          </c:extLst>
        </c:ser>
        <c:ser>
          <c:idx val="6"/>
          <c:order val="6"/>
          <c:tx>
            <c:v>2018</c:v>
          </c:tx>
          <c:spPr>
            <a:ln w="28440">
              <a:noFill/>
            </a:ln>
          </c:spPr>
          <c:marker>
            <c:symbol val="circle"/>
            <c:size val="5"/>
            <c:spPr>
              <a:solidFill>
                <a:srgbClr val="FFC000"/>
              </a:solidFill>
            </c:spPr>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'G6'!$G$3:$G$19</c:f>
              <c:numCache>
                <c:formatCode>#,##0_ ;\-#,##0\ </c:formatCode>
                <c:ptCount val="17"/>
                <c:pt idx="0">
                  <c:v>1169.32152387357</c:v>
                </c:pt>
                <c:pt idx="1">
                  <c:v>1516.43585769932</c:v>
                </c:pt>
                <c:pt idx="2">
                  <c:v>1637.2943800456201</c:v>
                </c:pt>
                <c:pt idx="3">
                  <c:v>1357.7167927961</c:v>
                </c:pt>
                <c:pt idx="4">
                  <c:v>1348.9592158739699</c:v>
                </c:pt>
                <c:pt idx="5">
                  <c:v>1470.1726596180199</c:v>
                </c:pt>
                <c:pt idx="6">
                  <c:v>1487.3105894591699</c:v>
                </c:pt>
                <c:pt idx="7">
                  <c:v>1380.9084544633799</c:v>
                </c:pt>
                <c:pt idx="8">
                  <c:v>1185.260801869</c:v>
                </c:pt>
                <c:pt idx="9">
                  <c:v>1292.03274491921</c:v>
                </c:pt>
                <c:pt idx="10">
                  <c:v>1524.1640725935699</c:v>
                </c:pt>
                <c:pt idx="11">
                  <c:v>1428.4947341045599</c:v>
                </c:pt>
                <c:pt idx="12">
                  <c:v>1201.6991898183701</c:v>
                </c:pt>
                <c:pt idx="13">
                  <c:v>1261.6811328578999</c:v>
                </c:pt>
                <c:pt idx="14">
                  <c:v>1646.28642295136</c:v>
                </c:pt>
                <c:pt idx="15">
                  <c:v>1733.65759640844</c:v>
                </c:pt>
                <c:pt idx="16">
                  <c:v>1238.68481609798</c:v>
                </c:pt>
              </c:numCache>
            </c:numRef>
          </c:yVal>
          <c:smooth val="0"/>
          <c:extLst>
            <c:ext xmlns:c16="http://schemas.microsoft.com/office/drawing/2014/chart" uri="{C3380CC4-5D6E-409C-BE32-E72D297353CC}">
              <c16:uniqueId val="{00000006-DE47-47E6-AD75-3AFF742E7489}"/>
            </c:ext>
          </c:extLst>
        </c:ser>
        <c:ser>
          <c:idx val="7"/>
          <c:order val="7"/>
          <c:tx>
            <c:v>2019</c:v>
          </c:tx>
          <c:spPr>
            <a:ln w="28440">
              <a:noFill/>
            </a:ln>
          </c:spPr>
          <c:marker>
            <c:symbol val="circle"/>
            <c:size val="5"/>
            <c:spPr>
              <a:solidFill>
                <a:srgbClr val="255E91"/>
              </a:solidFill>
            </c:spPr>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'G6'!$H$3:$H$19</c:f>
              <c:numCache>
                <c:formatCode>#,##0_ ;\-#,##0\ </c:formatCode>
                <c:ptCount val="17"/>
                <c:pt idx="0">
                  <c:v>1164.7415160113401</c:v>
                </c:pt>
                <c:pt idx="1">
                  <c:v>1514.9009606341399</c:v>
                </c:pt>
                <c:pt idx="2">
                  <c:v>1727.15746841387</c:v>
                </c:pt>
                <c:pt idx="3">
                  <c:v>1456.36529093939</c:v>
                </c:pt>
                <c:pt idx="4">
                  <c:v>1365.7997109974599</c:v>
                </c:pt>
                <c:pt idx="5">
                  <c:v>1503.0363059000299</c:v>
                </c:pt>
                <c:pt idx="6">
                  <c:v>1492.2538960923</c:v>
                </c:pt>
                <c:pt idx="7">
                  <c:v>1379.3594600558199</c:v>
                </c:pt>
                <c:pt idx="8">
                  <c:v>1173.08727053445</c:v>
                </c:pt>
                <c:pt idx="9">
                  <c:v>1333.7584656306401</c:v>
                </c:pt>
                <c:pt idx="10">
                  <c:v>1613.20673365721</c:v>
                </c:pt>
                <c:pt idx="11">
                  <c:v>1476.78763653788</c:v>
                </c:pt>
                <c:pt idx="12">
                  <c:v>1220.9267556787099</c:v>
                </c:pt>
                <c:pt idx="13">
                  <c:v>1290.3074110198299</c:v>
                </c:pt>
                <c:pt idx="14">
                  <c:v>1671.9060245005001</c:v>
                </c:pt>
                <c:pt idx="15">
                  <c:v>1731.4055873326399</c:v>
                </c:pt>
                <c:pt idx="16">
                  <c:v>1235.97099221548</c:v>
                </c:pt>
              </c:numCache>
            </c:numRef>
          </c:yVal>
          <c:smooth val="0"/>
          <c:extLst>
            <c:ext xmlns:c16="http://schemas.microsoft.com/office/drawing/2014/chart" uri="{C3380CC4-5D6E-409C-BE32-E72D297353CC}">
              <c16:uniqueId val="{00000007-DE47-47E6-AD75-3AFF742E7489}"/>
            </c:ext>
          </c:extLst>
        </c:ser>
        <c:ser>
          <c:idx val="8"/>
          <c:order val="8"/>
          <c:tx>
            <c:v>mitjana CA 2013/20</c:v>
          </c:tx>
          <c:spPr>
            <a:ln w="19080">
              <a:noFill/>
            </a:ln>
          </c:spPr>
          <c:marker>
            <c:symbol val="dash"/>
            <c:size val="11"/>
            <c:spPr>
              <a:solidFill>
                <a:srgbClr val="4472C4"/>
              </a:solidFill>
            </c:spPr>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'G6'!$J$3:$J$19</c:f>
              <c:numCache>
                <c:formatCode>#,##0_ ;\-#,##0\ </c:formatCode>
                <c:ptCount val="17"/>
                <c:pt idx="0">
                  <c:v>1099.0430947371822</c:v>
                </c:pt>
                <c:pt idx="1">
                  <c:v>1377.7335489678351</c:v>
                </c:pt>
                <c:pt idx="2">
                  <c:v>1553.6490300436139</c:v>
                </c:pt>
                <c:pt idx="3">
                  <c:v>1258.2885044071261</c:v>
                </c:pt>
                <c:pt idx="4">
                  <c:v>1289.6890372518624</c:v>
                </c:pt>
                <c:pt idx="5">
                  <c:v>1419.3409765041638</c:v>
                </c:pt>
                <c:pt idx="6">
                  <c:v>1393.12231754559</c:v>
                </c:pt>
                <c:pt idx="7">
                  <c:v>1294.3566815403137</c:v>
                </c:pt>
                <c:pt idx="8">
                  <c:v>1167.7737581022348</c:v>
                </c:pt>
                <c:pt idx="9">
                  <c:v>1199.1804745288782</c:v>
                </c:pt>
                <c:pt idx="10">
                  <c:v>1424.6045258127087</c:v>
                </c:pt>
                <c:pt idx="11">
                  <c:v>1342.3186517459312</c:v>
                </c:pt>
                <c:pt idx="12">
                  <c:v>1164.5490238985499</c:v>
                </c:pt>
                <c:pt idx="13">
                  <c:v>1191.9368310761824</c:v>
                </c:pt>
                <c:pt idx="14">
                  <c:v>1560.9388949355575</c:v>
                </c:pt>
                <c:pt idx="15">
                  <c:v>1670.5546148830899</c:v>
                </c:pt>
                <c:pt idx="16">
                  <c:v>1184.2844926434173</c:v>
                </c:pt>
              </c:numCache>
            </c:numRef>
          </c:yVal>
          <c:smooth val="0"/>
          <c:extLst>
            <c:ext xmlns:c16="http://schemas.microsoft.com/office/drawing/2014/chart" uri="{C3380CC4-5D6E-409C-BE32-E72D297353CC}">
              <c16:uniqueId val="{00000008-DE47-47E6-AD75-3AFF742E7489}"/>
            </c:ext>
          </c:extLst>
        </c:ser>
        <c:ser>
          <c:idx val="9"/>
          <c:order val="9"/>
          <c:tx>
            <c:v>2020</c:v>
          </c:tx>
          <c:spPr>
            <a:ln w="19080">
              <a:noFill/>
            </a:ln>
          </c:spP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xVal>
            <c:strRef>
              <c:f>'G6'!$A$3:$A$19</c:f>
              <c:strCache>
                <c:ptCount val="17"/>
                <c:pt idx="0">
                  <c:v>Andalusia</c:v>
                </c:pt>
                <c:pt idx="1">
                  <c:v>Aragó</c:v>
                </c:pt>
                <c:pt idx="2">
                  <c:v>Astúries</c:v>
                </c:pt>
                <c:pt idx="3">
                  <c:v>Illes Balears</c:v>
                </c:pt>
                <c:pt idx="4">
                  <c:v>Illes Canàries</c:v>
                </c:pt>
                <c:pt idx="5">
                  <c:v>Cantàbria</c:v>
                </c:pt>
                <c:pt idx="6">
                  <c:v>Castella i Lleó</c:v>
                </c:pt>
                <c:pt idx="7">
                  <c:v>Castella-la Manxa</c:v>
                </c:pt>
                <c:pt idx="8">
                  <c:v>Catalunya</c:v>
                </c:pt>
                <c:pt idx="9">
                  <c:v>Com. Valenciana</c:v>
                </c:pt>
                <c:pt idx="10">
                  <c:v>Extremadura</c:v>
                </c:pt>
                <c:pt idx="11">
                  <c:v>Galícia</c:v>
                </c:pt>
                <c:pt idx="12">
                  <c:v>Madrid</c:v>
                </c:pt>
                <c:pt idx="13">
                  <c:v>Múrcia</c:v>
                </c:pt>
                <c:pt idx="14">
                  <c:v>Navarra</c:v>
                </c:pt>
                <c:pt idx="15">
                  <c:v>País Basc</c:v>
                </c:pt>
                <c:pt idx="16">
                  <c:v>La Rioja</c:v>
                </c:pt>
              </c:strCache>
            </c:strRef>
          </c:xVal>
          <c:yVal>
            <c:numRef>
              <c:f>'G6'!$I$3:$I$19</c:f>
              <c:numCache>
                <c:formatCode>#,##0_ ;\-#,##0\ </c:formatCode>
                <c:ptCount val="17"/>
                <c:pt idx="0">
                  <c:v>1304</c:v>
                </c:pt>
                <c:pt idx="1">
                  <c:v>1558</c:v>
                </c:pt>
                <c:pt idx="2">
                  <c:v>1795</c:v>
                </c:pt>
                <c:pt idx="3">
                  <c:v>1429</c:v>
                </c:pt>
                <c:pt idx="4">
                  <c:v>1407</c:v>
                </c:pt>
                <c:pt idx="5">
                  <c:v>1583</c:v>
                </c:pt>
                <c:pt idx="6">
                  <c:v>1493</c:v>
                </c:pt>
                <c:pt idx="7">
                  <c:v>1478</c:v>
                </c:pt>
                <c:pt idx="8">
                  <c:v>1279</c:v>
                </c:pt>
                <c:pt idx="9">
                  <c:v>1345</c:v>
                </c:pt>
                <c:pt idx="10">
                  <c:v>1667</c:v>
                </c:pt>
                <c:pt idx="11">
                  <c:v>1521</c:v>
                </c:pt>
                <c:pt idx="12">
                  <c:v>1210</c:v>
                </c:pt>
                <c:pt idx="13">
                  <c:v>1278</c:v>
                </c:pt>
                <c:pt idx="14">
                  <c:v>1772</c:v>
                </c:pt>
                <c:pt idx="15">
                  <c:v>1817</c:v>
                </c:pt>
                <c:pt idx="16">
                  <c:v>1299</c:v>
                </c:pt>
              </c:numCache>
            </c:numRef>
          </c:yVal>
          <c:smooth val="0"/>
          <c:extLst>
            <c:ext xmlns:c16="http://schemas.microsoft.com/office/drawing/2014/chart" uri="{C3380CC4-5D6E-409C-BE32-E72D297353CC}">
              <c16:uniqueId val="{00000009-DE47-47E6-AD75-3AFF742E7489}"/>
            </c:ext>
          </c:extLst>
        </c:ser>
        <c:dLbls>
          <c:showLegendKey val="0"/>
          <c:showVal val="0"/>
          <c:showCatName val="0"/>
          <c:showSerName val="0"/>
          <c:showPercent val="0"/>
          <c:showBubbleSize val="0"/>
        </c:dLbls>
        <c:axId val="88007401"/>
        <c:axId val="48644130"/>
      </c:scatterChart>
      <c:catAx>
        <c:axId val="81019503"/>
        <c:scaling>
          <c:orientation val="minMax"/>
        </c:scaling>
        <c:delete val="0"/>
        <c:axPos val="b"/>
        <c:majorGridlines>
          <c:spPr>
            <a:ln w="9360">
              <a:solidFill>
                <a:srgbClr val="D9D9D9"/>
              </a:solidFill>
              <a:round/>
            </a:ln>
          </c:spPr>
        </c:majorGridlines>
        <c:numFmt formatCode="General" sourceLinked="0"/>
        <c:majorTickMark val="none"/>
        <c:minorTickMark val="none"/>
        <c:tickLblPos val="low"/>
        <c:spPr>
          <a:ln w="9360">
            <a:solidFill>
              <a:srgbClr val="000000"/>
            </a:solidFill>
            <a:round/>
          </a:ln>
        </c:spPr>
        <c:txPr>
          <a:bodyPr rot="-5400000"/>
          <a:lstStyle/>
          <a:p>
            <a:pPr>
              <a:defRPr sz="1000" b="0" strike="noStrike" spc="-1">
                <a:solidFill>
                  <a:srgbClr val="000000"/>
                </a:solidFill>
                <a:latin typeface="Frutiger LT Std 57 Condensed"/>
              </a:defRPr>
            </a:pPr>
            <a:endParaRPr lang="ca-ES"/>
          </a:p>
        </c:txPr>
        <c:crossAx val="37422652"/>
        <c:crosses val="autoZero"/>
        <c:auto val="1"/>
        <c:lblAlgn val="ctr"/>
        <c:lblOffset val="100"/>
        <c:noMultiLvlLbl val="0"/>
      </c:catAx>
      <c:valAx>
        <c:axId val="37422652"/>
        <c:scaling>
          <c:orientation val="minMax"/>
          <c:min val="900"/>
        </c:scaling>
        <c:delete val="0"/>
        <c:axPos val="l"/>
        <c:majorGridlines>
          <c:spPr>
            <a:ln w="9360">
              <a:solidFill>
                <a:srgbClr val="D9D9D9"/>
              </a:solidFill>
              <a:round/>
            </a:ln>
          </c:spPr>
        </c:majorGridlines>
        <c:numFmt formatCode="General" sourceLinked="0"/>
        <c:majorTickMark val="none"/>
        <c:minorTickMark val="none"/>
        <c:tickLblPos val="nextTo"/>
        <c:spPr>
          <a:ln w="9360">
            <a:solidFill>
              <a:srgbClr val="000000"/>
            </a:solidFill>
            <a:round/>
          </a:ln>
        </c:spPr>
        <c:txPr>
          <a:bodyPr/>
          <a:lstStyle/>
          <a:p>
            <a:pPr>
              <a:defRPr sz="1000" b="0" strike="noStrike" spc="-1">
                <a:solidFill>
                  <a:srgbClr val="000000"/>
                </a:solidFill>
                <a:latin typeface="Frutiger LT Std 57 Condensed"/>
              </a:defRPr>
            </a:pPr>
            <a:endParaRPr lang="ca-ES"/>
          </a:p>
        </c:txPr>
        <c:crossAx val="81019503"/>
        <c:crosses val="autoZero"/>
        <c:crossBetween val="between"/>
        <c:majorUnit val="100"/>
      </c:valAx>
      <c:valAx>
        <c:axId val="88007401"/>
        <c:scaling>
          <c:orientation val="minMax"/>
        </c:scaling>
        <c:delete val="1"/>
        <c:axPos val="b"/>
        <c:numFmt formatCode="General" sourceLinked="1"/>
        <c:majorTickMark val="none"/>
        <c:minorTickMark val="none"/>
        <c:tickLblPos val="none"/>
        <c:crossAx val="48644130"/>
        <c:crosses val="autoZero"/>
        <c:crossBetween val="between"/>
      </c:valAx>
      <c:valAx>
        <c:axId val="48644130"/>
        <c:scaling>
          <c:orientation val="minMax"/>
          <c:min val="900"/>
        </c:scaling>
        <c:delete val="1"/>
        <c:axPos val="l"/>
        <c:numFmt formatCode="#,##0_ ;\-#,##0\ " sourceLinked="1"/>
        <c:majorTickMark val="none"/>
        <c:minorTickMark val="none"/>
        <c:tickLblPos val="none"/>
        <c:crossAx val="88007401"/>
        <c:crosses val="autoZero"/>
        <c:crossBetween val="between"/>
        <c:majorUnit val="100"/>
      </c:valAx>
      <c:spPr>
        <a:noFill/>
        <a:ln w="0">
          <a:noFill/>
        </a:ln>
      </c:spPr>
    </c:plotArea>
    <c:legend>
      <c:legendPos val="t"/>
      <c:layout>
        <c:manualLayout>
          <c:xMode val="edge"/>
          <c:yMode val="edge"/>
          <c:x val="4.2135320192209003E-2"/>
          <c:y val="0.106324943139565"/>
          <c:w val="0.93171185455677297"/>
          <c:h val="7.3445226708934302E-2"/>
        </c:manualLayout>
      </c:layout>
      <c:overlay val="0"/>
      <c:spPr>
        <a:noFill/>
        <a:ln w="0">
          <a:noFill/>
        </a:ln>
      </c:spPr>
      <c:txPr>
        <a:bodyPr/>
        <a:lstStyle/>
        <a:p>
          <a:pPr>
            <a:defRPr sz="900" b="0" strike="noStrike" spc="-1">
              <a:solidFill>
                <a:srgbClr val="000000"/>
              </a:solidFill>
              <a:latin typeface="Frutiger LT Std 57 Condensed"/>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200" b="0" strike="noStrike" spc="-1">
                <a:solidFill>
                  <a:srgbClr val="000000"/>
                </a:solidFill>
                <a:latin typeface="Frutiger LT Std 57 Condensed"/>
              </a:defRPr>
            </a:pPr>
            <a:r>
              <a:rPr lang="es-ES" sz="1200" b="0" strike="noStrike" spc="-1">
                <a:solidFill>
                  <a:srgbClr val="000000"/>
                </a:solidFill>
                <a:latin typeface="Frutiger LT Std 57 Condensed"/>
              </a:rPr>
              <a:t>Gràfic III-4.7. 
Despesa hospitalària per habitant (en euros) a Espanya i a les Balears per titularitat del centre (2012-2019*)</a:t>
            </a:r>
          </a:p>
        </c:rich>
      </c:tx>
      <c:layout>
        <c:manualLayout>
          <c:xMode val="edge"/>
          <c:yMode val="edge"/>
          <c:x val="0.148429752066116"/>
          <c:y val="2.0606968902210599E-3"/>
        </c:manualLayout>
      </c:layout>
      <c:overlay val="0"/>
      <c:spPr>
        <a:noFill/>
        <a:ln w="0">
          <a:noFill/>
        </a:ln>
      </c:spPr>
    </c:title>
    <c:autoTitleDeleted val="0"/>
    <c:plotArea>
      <c:layout>
        <c:manualLayout>
          <c:layoutTarget val="inner"/>
          <c:xMode val="edge"/>
          <c:yMode val="edge"/>
          <c:x val="9.2451790633608796E-2"/>
          <c:y val="0.228550018733608"/>
          <c:w val="0.86721763085399395"/>
          <c:h val="0.58589359310603195"/>
        </c:manualLayout>
      </c:layout>
      <c:lineChart>
        <c:grouping val="standard"/>
        <c:varyColors val="0"/>
        <c:ser>
          <c:idx val="0"/>
          <c:order val="0"/>
          <c:tx>
            <c:strRef>
              <c:f>'G7'!$A$4</c:f>
              <c:strCache>
                <c:ptCount val="1"/>
                <c:pt idx="0">
                  <c:v>Illes Balears</c:v>
                </c:pt>
              </c:strCache>
            </c:strRef>
          </c:tx>
          <c:spPr>
            <a:ln w="25200">
              <a:solidFill>
                <a:srgbClr val="FF6600"/>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'G7'!$B$2:$AA$3</c:f>
              <c:multiLvlStrCache>
                <c:ptCount val="26"/>
                <c:lvl>
                  <c:pt idx="0">
                    <c:v>2012</c:v>
                  </c:pt>
                  <c:pt idx="1">
                    <c:v>2013</c:v>
                  </c:pt>
                  <c:pt idx="2">
                    <c:v>2014</c:v>
                  </c:pt>
                  <c:pt idx="3">
                    <c:v>2015</c:v>
                  </c:pt>
                  <c:pt idx="4">
                    <c:v>2016</c:v>
                  </c:pt>
                  <c:pt idx="5">
                    <c:v>2017</c:v>
                  </c:pt>
                  <c:pt idx="6">
                    <c:v>2018</c:v>
                  </c:pt>
                  <c:pt idx="7">
                    <c:v>2019*</c:v>
                  </c:pt>
                  <c:pt idx="9">
                    <c:v>2012</c:v>
                  </c:pt>
                  <c:pt idx="10">
                    <c:v>2013</c:v>
                  </c:pt>
                  <c:pt idx="11">
                    <c:v>2014</c:v>
                  </c:pt>
                  <c:pt idx="12">
                    <c:v>2015</c:v>
                  </c:pt>
                  <c:pt idx="13">
                    <c:v>2016</c:v>
                  </c:pt>
                  <c:pt idx="14">
                    <c:v>2017</c:v>
                  </c:pt>
                  <c:pt idx="15">
                    <c:v>2018</c:v>
                  </c:pt>
                  <c:pt idx="16">
                    <c:v>2019*</c:v>
                  </c:pt>
                  <c:pt idx="18">
                    <c:v>2012</c:v>
                  </c:pt>
                  <c:pt idx="19">
                    <c:v>2013</c:v>
                  </c:pt>
                  <c:pt idx="20">
                    <c:v>2014</c:v>
                  </c:pt>
                  <c:pt idx="21">
                    <c:v>2015</c:v>
                  </c:pt>
                  <c:pt idx="22">
                    <c:v>2016</c:v>
                  </c:pt>
                  <c:pt idx="23">
                    <c:v>2017</c:v>
                  </c:pt>
                  <c:pt idx="24">
                    <c:v>2018</c:v>
                  </c:pt>
                  <c:pt idx="25">
                    <c:v>2019*</c:v>
                  </c:pt>
                </c:lvl>
                <c:lvl>
                  <c:pt idx="0">
                    <c:v>Públics-SNS</c:v>
                  </c:pt>
                  <c:pt idx="9">
                    <c:v>Privats</c:v>
                  </c:pt>
                  <c:pt idx="18">
                    <c:v>Total</c:v>
                  </c:pt>
                </c:lvl>
              </c:multiLvlStrCache>
            </c:multiLvlStrRef>
          </c:cat>
          <c:val>
            <c:numRef>
              <c:f>'G7'!$B$4:$AA$4</c:f>
              <c:numCache>
                <c:formatCode>0.00</c:formatCode>
                <c:ptCount val="26"/>
                <c:pt idx="0">
                  <c:v>690.07</c:v>
                </c:pt>
                <c:pt idx="1">
                  <c:v>652.95000000000005</c:v>
                </c:pt>
                <c:pt idx="2">
                  <c:v>656.95</c:v>
                </c:pt>
                <c:pt idx="3">
                  <c:v>755.02</c:v>
                </c:pt>
                <c:pt idx="4">
                  <c:v>748.82</c:v>
                </c:pt>
                <c:pt idx="5">
                  <c:v>778.19</c:v>
                </c:pt>
                <c:pt idx="6">
                  <c:v>870.47</c:v>
                </c:pt>
                <c:pt idx="7">
                  <c:v>903.11</c:v>
                </c:pt>
                <c:pt idx="9">
                  <c:v>207.93</c:v>
                </c:pt>
                <c:pt idx="10">
                  <c:v>227.72</c:v>
                </c:pt>
                <c:pt idx="11">
                  <c:v>239.49</c:v>
                </c:pt>
                <c:pt idx="12">
                  <c:v>256.24</c:v>
                </c:pt>
                <c:pt idx="13">
                  <c:v>260.42</c:v>
                </c:pt>
                <c:pt idx="14">
                  <c:v>273.17</c:v>
                </c:pt>
                <c:pt idx="15">
                  <c:v>277.79000000000002</c:v>
                </c:pt>
                <c:pt idx="16">
                  <c:v>282.31</c:v>
                </c:pt>
                <c:pt idx="18">
                  <c:v>898</c:v>
                </c:pt>
                <c:pt idx="19">
                  <c:v>880.67</c:v>
                </c:pt>
                <c:pt idx="20">
                  <c:v>896.44</c:v>
                </c:pt>
                <c:pt idx="21">
                  <c:v>1011.26</c:v>
                </c:pt>
                <c:pt idx="22">
                  <c:v>1009.24</c:v>
                </c:pt>
                <c:pt idx="23">
                  <c:v>1051.3599999999999</c:v>
                </c:pt>
                <c:pt idx="24" formatCode="#,##0.00">
                  <c:v>1148.26</c:v>
                </c:pt>
                <c:pt idx="25" formatCode="#,##0.00">
                  <c:v>1185.42</c:v>
                </c:pt>
              </c:numCache>
            </c:numRef>
          </c:val>
          <c:smooth val="0"/>
          <c:extLst>
            <c:ext xmlns:c16="http://schemas.microsoft.com/office/drawing/2014/chart" uri="{C3380CC4-5D6E-409C-BE32-E72D297353CC}">
              <c16:uniqueId val="{00000000-E722-4381-AD51-E3A7767FF080}"/>
            </c:ext>
          </c:extLst>
        </c:ser>
        <c:ser>
          <c:idx val="1"/>
          <c:order val="1"/>
          <c:tx>
            <c:strRef>
              <c:f>'G7'!$A$5</c:f>
              <c:strCache>
                <c:ptCount val="1"/>
                <c:pt idx="0">
                  <c:v>Espanya</c:v>
                </c:pt>
              </c:strCache>
            </c:strRef>
          </c:tx>
          <c:spPr>
            <a:ln w="25200">
              <a:solidFill>
                <a:srgbClr val="969696"/>
              </a:solidFill>
              <a:round/>
            </a:ln>
          </c:spPr>
          <c:marker>
            <c:symbol val="none"/>
          </c:marker>
          <c:dLbls>
            <c:spPr>
              <a:noFill/>
              <a:ln>
                <a:noFill/>
              </a:ln>
              <a:effectLst/>
            </c:spPr>
            <c:txPr>
              <a:bodyPr wrap="square"/>
              <a:lstStyle/>
              <a:p>
                <a:pPr>
                  <a:defRPr sz="1000" b="0" strike="noStrike" spc="-1">
                    <a:solidFill>
                      <a:srgbClr val="000000"/>
                    </a:solidFill>
                    <a:latin typeface="Frutiger LT Std 57 Condensed"/>
                  </a:defRPr>
                </a:pPr>
                <a:endParaRPr lang="ca-E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multiLvlStrRef>
              <c:f>'G7'!$B$2:$AA$3</c:f>
              <c:multiLvlStrCache>
                <c:ptCount val="26"/>
                <c:lvl>
                  <c:pt idx="0">
                    <c:v>2012</c:v>
                  </c:pt>
                  <c:pt idx="1">
                    <c:v>2013</c:v>
                  </c:pt>
                  <c:pt idx="2">
                    <c:v>2014</c:v>
                  </c:pt>
                  <c:pt idx="3">
                    <c:v>2015</c:v>
                  </c:pt>
                  <c:pt idx="4">
                    <c:v>2016</c:v>
                  </c:pt>
                  <c:pt idx="5">
                    <c:v>2017</c:v>
                  </c:pt>
                  <c:pt idx="6">
                    <c:v>2018</c:v>
                  </c:pt>
                  <c:pt idx="7">
                    <c:v>2019*</c:v>
                  </c:pt>
                  <c:pt idx="9">
                    <c:v>2012</c:v>
                  </c:pt>
                  <c:pt idx="10">
                    <c:v>2013</c:v>
                  </c:pt>
                  <c:pt idx="11">
                    <c:v>2014</c:v>
                  </c:pt>
                  <c:pt idx="12">
                    <c:v>2015</c:v>
                  </c:pt>
                  <c:pt idx="13">
                    <c:v>2016</c:v>
                  </c:pt>
                  <c:pt idx="14">
                    <c:v>2017</c:v>
                  </c:pt>
                  <c:pt idx="15">
                    <c:v>2018</c:v>
                  </c:pt>
                  <c:pt idx="16">
                    <c:v>2019*</c:v>
                  </c:pt>
                  <c:pt idx="18">
                    <c:v>2012</c:v>
                  </c:pt>
                  <c:pt idx="19">
                    <c:v>2013</c:v>
                  </c:pt>
                  <c:pt idx="20">
                    <c:v>2014</c:v>
                  </c:pt>
                  <c:pt idx="21">
                    <c:v>2015</c:v>
                  </c:pt>
                  <c:pt idx="22">
                    <c:v>2016</c:v>
                  </c:pt>
                  <c:pt idx="23">
                    <c:v>2017</c:v>
                  </c:pt>
                  <c:pt idx="24">
                    <c:v>2018</c:v>
                  </c:pt>
                  <c:pt idx="25">
                    <c:v>2019*</c:v>
                  </c:pt>
                </c:lvl>
                <c:lvl>
                  <c:pt idx="0">
                    <c:v>Públics-SNS</c:v>
                  </c:pt>
                  <c:pt idx="9">
                    <c:v>Privats</c:v>
                  </c:pt>
                  <c:pt idx="18">
                    <c:v>Total</c:v>
                  </c:pt>
                </c:lvl>
              </c:multiLvlStrCache>
            </c:multiLvlStrRef>
          </c:cat>
          <c:val>
            <c:numRef>
              <c:f>'G7'!$B$5:$AA$5</c:f>
              <c:numCache>
                <c:formatCode>0.00</c:formatCode>
                <c:ptCount val="26"/>
                <c:pt idx="0">
                  <c:v>723.05</c:v>
                </c:pt>
                <c:pt idx="1">
                  <c:v>704.42</c:v>
                </c:pt>
                <c:pt idx="2">
                  <c:v>714.44</c:v>
                </c:pt>
                <c:pt idx="3">
                  <c:v>768.94</c:v>
                </c:pt>
                <c:pt idx="4">
                  <c:v>778.15</c:v>
                </c:pt>
                <c:pt idx="5">
                  <c:v>801.79</c:v>
                </c:pt>
                <c:pt idx="6">
                  <c:v>828.1</c:v>
                </c:pt>
                <c:pt idx="7">
                  <c:v>870.1</c:v>
                </c:pt>
                <c:pt idx="9">
                  <c:v>150.66</c:v>
                </c:pt>
                <c:pt idx="10">
                  <c:v>149.63</c:v>
                </c:pt>
                <c:pt idx="11">
                  <c:v>153.81</c:v>
                </c:pt>
                <c:pt idx="12">
                  <c:v>162.19999999999999</c:v>
                </c:pt>
                <c:pt idx="13">
                  <c:v>167.76</c:v>
                </c:pt>
                <c:pt idx="14">
                  <c:v>174.1</c:v>
                </c:pt>
                <c:pt idx="15">
                  <c:v>185.57</c:v>
                </c:pt>
                <c:pt idx="16">
                  <c:v>194.28</c:v>
                </c:pt>
                <c:pt idx="18">
                  <c:v>873.71</c:v>
                </c:pt>
                <c:pt idx="19">
                  <c:v>854.05</c:v>
                </c:pt>
                <c:pt idx="20">
                  <c:v>868.25</c:v>
                </c:pt>
                <c:pt idx="21">
                  <c:v>931.14</c:v>
                </c:pt>
                <c:pt idx="22">
                  <c:v>945.91</c:v>
                </c:pt>
                <c:pt idx="23">
                  <c:v>975.89</c:v>
                </c:pt>
                <c:pt idx="24" formatCode="#,##0.00">
                  <c:v>1013.67</c:v>
                </c:pt>
                <c:pt idx="25" formatCode="#,##0.00">
                  <c:v>1064.3900000000001</c:v>
                </c:pt>
              </c:numCache>
            </c:numRef>
          </c:val>
          <c:smooth val="0"/>
          <c:extLst>
            <c:ext xmlns:c16="http://schemas.microsoft.com/office/drawing/2014/chart" uri="{C3380CC4-5D6E-409C-BE32-E72D297353CC}">
              <c16:uniqueId val="{00000001-E722-4381-AD51-E3A7767FF080}"/>
            </c:ext>
          </c:extLst>
        </c:ser>
        <c:dLbls>
          <c:showLegendKey val="0"/>
          <c:showVal val="0"/>
          <c:showCatName val="0"/>
          <c:showSerName val="0"/>
          <c:showPercent val="0"/>
          <c:showBubbleSize val="0"/>
        </c:dLbls>
        <c:hiLowLines>
          <c:spPr>
            <a:ln w="0">
              <a:noFill/>
            </a:ln>
          </c:spPr>
        </c:hiLowLines>
        <c:smooth val="0"/>
        <c:axId val="88324198"/>
        <c:axId val="88144598"/>
      </c:lineChart>
      <c:catAx>
        <c:axId val="88324198"/>
        <c:scaling>
          <c:orientation val="minMax"/>
        </c:scaling>
        <c:delete val="0"/>
        <c:axPos val="b"/>
        <c:numFmt formatCode="General" sourceLinked="0"/>
        <c:majorTickMark val="none"/>
        <c:minorTickMark val="none"/>
        <c:tickLblPos val="nextTo"/>
        <c:spPr>
          <a:ln w="6480">
            <a:solidFill>
              <a:srgbClr val="8B8B8B"/>
            </a:solidFill>
            <a:round/>
          </a:ln>
        </c:spPr>
        <c:txPr>
          <a:bodyPr/>
          <a:lstStyle/>
          <a:p>
            <a:pPr>
              <a:defRPr sz="1000" b="0" strike="noStrike" spc="-1">
                <a:solidFill>
                  <a:srgbClr val="000000"/>
                </a:solidFill>
                <a:latin typeface="Frutiger LT Std 57 Condensed"/>
              </a:defRPr>
            </a:pPr>
            <a:endParaRPr lang="ca-ES"/>
          </a:p>
        </c:txPr>
        <c:crossAx val="88144598"/>
        <c:crosses val="autoZero"/>
        <c:auto val="1"/>
        <c:lblAlgn val="ctr"/>
        <c:lblOffset val="100"/>
        <c:noMultiLvlLbl val="0"/>
      </c:catAx>
      <c:valAx>
        <c:axId val="88144598"/>
        <c:scaling>
          <c:orientation val="minMax"/>
        </c:scaling>
        <c:delete val="0"/>
        <c:axPos val="l"/>
        <c:majorGridlines>
          <c:spPr>
            <a:ln w="6480">
              <a:solidFill>
                <a:srgbClr val="969696"/>
              </a:solidFill>
              <a:round/>
            </a:ln>
          </c:spPr>
        </c:majorGridlines>
        <c:numFmt formatCode="#,##0" sourceLinked="0"/>
        <c:majorTickMark val="none"/>
        <c:minorTickMark val="none"/>
        <c:tickLblPos val="nextTo"/>
        <c:spPr>
          <a:ln w="6480">
            <a:solidFill>
              <a:srgbClr val="8B8B8B"/>
            </a:solidFill>
            <a:round/>
          </a:ln>
        </c:spPr>
        <c:txPr>
          <a:bodyPr/>
          <a:lstStyle/>
          <a:p>
            <a:pPr>
              <a:defRPr sz="1000" b="0" strike="noStrike" spc="-1">
                <a:solidFill>
                  <a:srgbClr val="000000"/>
                </a:solidFill>
                <a:latin typeface="Frutiger LT Std 57 Condensed"/>
              </a:defRPr>
            </a:pPr>
            <a:endParaRPr lang="ca-ES"/>
          </a:p>
        </c:txPr>
        <c:crossAx val="88324198"/>
        <c:crossesAt val="1"/>
        <c:crossBetween val="between"/>
      </c:valAx>
      <c:spPr>
        <a:noFill/>
        <a:ln w="12600">
          <a:solidFill>
            <a:srgbClr val="808080"/>
          </a:solidFill>
          <a:round/>
        </a:ln>
      </c:spPr>
    </c:plotArea>
    <c:legend>
      <c:legendPos val="r"/>
      <c:layout>
        <c:manualLayout>
          <c:xMode val="edge"/>
          <c:yMode val="edge"/>
          <c:x val="8.5001054930870998E-2"/>
          <c:y val="0.17524441434614099"/>
          <c:w val="0.41110997344056399"/>
          <c:h val="5.2639244962565203E-2"/>
        </c:manualLayout>
      </c:layout>
      <c:overlay val="0"/>
      <c:spPr>
        <a:solidFill>
          <a:srgbClr val="FFFFFF"/>
        </a:solidFill>
        <a:ln w="0">
          <a:noFill/>
        </a:ln>
      </c:spPr>
      <c:txPr>
        <a:bodyPr/>
        <a:lstStyle/>
        <a:p>
          <a:pPr>
            <a:defRPr sz="1000" b="0" strike="noStrike" spc="-1">
              <a:solidFill>
                <a:srgbClr val="000000"/>
              </a:solidFill>
              <a:latin typeface="Frutiger LT Std 57 Condensed"/>
            </a:defRPr>
          </a:pPr>
          <a:endParaRPr lang="ca-ES"/>
        </a:p>
      </c:txPr>
    </c:legend>
    <c:plotVisOnly val="1"/>
    <c:dispBlanksAs val="gap"/>
    <c:showDLblsOverMax val="1"/>
  </c:chart>
  <c:spPr>
    <a:solidFill>
      <a:srgbClr val="FFFFFF"/>
    </a:solidFill>
    <a:ln w="9360">
      <a:solidFill>
        <a:srgbClr val="000000"/>
      </a:solidFill>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000000"/>
                </a:solidFill>
                <a:latin typeface="Calibri"/>
                <a:ea typeface="Calibri"/>
              </a:defRPr>
            </a:pPr>
            <a:r>
              <a:rPr lang="es-ES" sz="1400" b="0" strike="noStrike" spc="-1">
                <a:solidFill>
                  <a:srgbClr val="000000"/>
                </a:solidFill>
                <a:latin typeface="Calibri"/>
                <a:ea typeface="Calibri"/>
              </a:rPr>
              <a:t>Gràfic III-4.8.
Anys d'esperança de vida en néixer</a:t>
            </a:r>
          </a:p>
        </c:rich>
      </c:tx>
      <c:layout>
        <c:manualLayout>
          <c:xMode val="edge"/>
          <c:yMode val="edge"/>
          <c:x val="0.22059644119288199"/>
          <c:y val="4.1697326465538399E-2"/>
        </c:manualLayout>
      </c:layout>
      <c:overlay val="0"/>
      <c:spPr>
        <a:noFill/>
        <a:ln w="0">
          <a:noFill/>
        </a:ln>
      </c:spPr>
    </c:title>
    <c:autoTitleDeleted val="0"/>
    <c:plotArea>
      <c:layout/>
      <c:lineChart>
        <c:grouping val="standard"/>
        <c:varyColors val="0"/>
        <c:ser>
          <c:idx val="0"/>
          <c:order val="0"/>
          <c:tx>
            <c:strRef>
              <c:f>'G8'!$B$1</c:f>
              <c:strCache>
                <c:ptCount val="1"/>
                <c:pt idx="0">
                  <c:v>Dones</c:v>
                </c:pt>
              </c:strCache>
            </c:strRef>
          </c:tx>
          <c:spPr>
            <a:ln w="19080">
              <a:solidFill>
                <a:srgbClr val="44546A"/>
              </a:solidFill>
              <a:round/>
            </a:ln>
          </c:spPr>
          <c:marker>
            <c:symbol val="none"/>
          </c:marker>
          <c:dPt>
            <c:idx val="0"/>
            <c:bubble3D val="0"/>
            <c:extLst>
              <c:ext xmlns:c16="http://schemas.microsoft.com/office/drawing/2014/chart" uri="{C3380CC4-5D6E-409C-BE32-E72D297353CC}">
                <c16:uniqueId val="{00000000-68A2-4A99-ACBC-BD49E1D686C3}"/>
              </c:ext>
            </c:extLst>
          </c:dPt>
          <c:dPt>
            <c:idx val="1"/>
            <c:bubble3D val="0"/>
            <c:extLst>
              <c:ext xmlns:c16="http://schemas.microsoft.com/office/drawing/2014/chart" uri="{C3380CC4-5D6E-409C-BE32-E72D297353CC}">
                <c16:uniqueId val="{00000001-68A2-4A99-ACBC-BD49E1D686C3}"/>
              </c:ext>
            </c:extLst>
          </c:dPt>
          <c:dPt>
            <c:idx val="2"/>
            <c:bubble3D val="0"/>
            <c:extLst>
              <c:ext xmlns:c16="http://schemas.microsoft.com/office/drawing/2014/chart" uri="{C3380CC4-5D6E-409C-BE32-E72D297353CC}">
                <c16:uniqueId val="{00000002-68A2-4A99-ACBC-BD49E1D686C3}"/>
              </c:ext>
            </c:extLst>
          </c:dPt>
          <c:dPt>
            <c:idx val="3"/>
            <c:bubble3D val="0"/>
            <c:extLst>
              <c:ext xmlns:c16="http://schemas.microsoft.com/office/drawing/2014/chart" uri="{C3380CC4-5D6E-409C-BE32-E72D297353CC}">
                <c16:uniqueId val="{00000003-68A2-4A99-ACBC-BD49E1D686C3}"/>
              </c:ext>
            </c:extLst>
          </c:dPt>
          <c:dPt>
            <c:idx val="4"/>
            <c:bubble3D val="0"/>
            <c:extLst>
              <c:ext xmlns:c16="http://schemas.microsoft.com/office/drawing/2014/chart" uri="{C3380CC4-5D6E-409C-BE32-E72D297353CC}">
                <c16:uniqueId val="{00000004-68A2-4A99-ACBC-BD49E1D686C3}"/>
              </c:ext>
            </c:extLst>
          </c:dPt>
          <c:dPt>
            <c:idx val="5"/>
            <c:bubble3D val="0"/>
            <c:extLst>
              <c:ext xmlns:c16="http://schemas.microsoft.com/office/drawing/2014/chart" uri="{C3380CC4-5D6E-409C-BE32-E72D297353CC}">
                <c16:uniqueId val="{00000005-68A2-4A99-ACBC-BD49E1D686C3}"/>
              </c:ext>
            </c:extLst>
          </c:dPt>
          <c:dPt>
            <c:idx val="6"/>
            <c:bubble3D val="0"/>
            <c:extLst>
              <c:ext xmlns:c16="http://schemas.microsoft.com/office/drawing/2014/chart" uri="{C3380CC4-5D6E-409C-BE32-E72D297353CC}">
                <c16:uniqueId val="{00000006-68A2-4A99-ACBC-BD49E1D686C3}"/>
              </c:ext>
            </c:extLst>
          </c:dPt>
          <c:dPt>
            <c:idx val="7"/>
            <c:bubble3D val="0"/>
            <c:extLst>
              <c:ext xmlns:c16="http://schemas.microsoft.com/office/drawing/2014/chart" uri="{C3380CC4-5D6E-409C-BE32-E72D297353CC}">
                <c16:uniqueId val="{00000007-68A2-4A99-ACBC-BD49E1D686C3}"/>
              </c:ext>
            </c:extLst>
          </c:dPt>
          <c:dPt>
            <c:idx val="8"/>
            <c:bubble3D val="0"/>
            <c:extLst>
              <c:ext xmlns:c16="http://schemas.microsoft.com/office/drawing/2014/chart" uri="{C3380CC4-5D6E-409C-BE32-E72D297353CC}">
                <c16:uniqueId val="{00000008-68A2-4A99-ACBC-BD49E1D686C3}"/>
              </c:ext>
            </c:extLst>
          </c:dPt>
          <c:dPt>
            <c:idx val="9"/>
            <c:bubble3D val="0"/>
            <c:extLst>
              <c:ext xmlns:c16="http://schemas.microsoft.com/office/drawing/2014/chart" uri="{C3380CC4-5D6E-409C-BE32-E72D297353CC}">
                <c16:uniqueId val="{00000009-68A2-4A99-ACBC-BD49E1D686C3}"/>
              </c:ext>
            </c:extLst>
          </c:dPt>
          <c:dPt>
            <c:idx val="10"/>
            <c:bubble3D val="0"/>
            <c:extLst>
              <c:ext xmlns:c16="http://schemas.microsoft.com/office/drawing/2014/chart" uri="{C3380CC4-5D6E-409C-BE32-E72D297353CC}">
                <c16:uniqueId val="{0000000A-68A2-4A99-ACBC-BD49E1D686C3}"/>
              </c:ext>
            </c:extLst>
          </c:dPt>
          <c:dPt>
            <c:idx val="11"/>
            <c:bubble3D val="0"/>
            <c:extLst>
              <c:ext xmlns:c16="http://schemas.microsoft.com/office/drawing/2014/chart" uri="{C3380CC4-5D6E-409C-BE32-E72D297353CC}">
                <c16:uniqueId val="{0000000B-68A2-4A99-ACBC-BD49E1D686C3}"/>
              </c:ext>
            </c:extLst>
          </c:dPt>
          <c:dLbls>
            <c:dLbl>
              <c:idx val="0"/>
              <c:layout>
                <c:manualLayout>
                  <c:x val="-3.6111111111111101E-2"/>
                  <c:y val="-5.0925925925925999E-2"/>
                </c:manualLayout>
              </c:layout>
              <c:spPr/>
              <c:txPr>
                <a:bodyPr wrap="square"/>
                <a:lstStyle/>
                <a:p>
                  <a:pPr>
                    <a:defRPr sz="800" b="0" strike="noStrike" spc="-1">
                      <a:solidFill>
                        <a:srgbClr val="000000"/>
                      </a:solidFill>
                      <a:latin typeface="Calibri"/>
                    </a:defRPr>
                  </a:pPr>
                  <a:endParaRPr lang="ca-ES"/>
                </a:p>
              </c:txPr>
              <c:dLblPos val="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0-68A2-4A99-ACBC-BD49E1D686C3}"/>
                </c:ext>
              </c:extLst>
            </c:dLbl>
            <c:dLbl>
              <c:idx val="1"/>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1-68A2-4A99-ACBC-BD49E1D686C3}"/>
                </c:ext>
              </c:extLst>
            </c:dLbl>
            <c:dLbl>
              <c:idx val="2"/>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2-68A2-4A99-ACBC-BD49E1D686C3}"/>
                </c:ext>
              </c:extLst>
            </c:dLbl>
            <c:dLbl>
              <c:idx val="3"/>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3-68A2-4A99-ACBC-BD49E1D686C3}"/>
                </c:ext>
              </c:extLst>
            </c:dLbl>
            <c:dLbl>
              <c:idx val="4"/>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4-68A2-4A99-ACBC-BD49E1D686C3}"/>
                </c:ext>
              </c:extLst>
            </c:dLbl>
            <c:dLbl>
              <c:idx val="5"/>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5-68A2-4A99-ACBC-BD49E1D686C3}"/>
                </c:ext>
              </c:extLst>
            </c:dLbl>
            <c:dLbl>
              <c:idx val="6"/>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6-68A2-4A99-ACBC-BD49E1D686C3}"/>
                </c:ext>
              </c:extLst>
            </c:dLbl>
            <c:dLbl>
              <c:idx val="7"/>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7-68A2-4A99-ACBC-BD49E1D686C3}"/>
                </c:ext>
              </c:extLst>
            </c:dLbl>
            <c:dLbl>
              <c:idx val="8"/>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8-68A2-4A99-ACBC-BD49E1D686C3}"/>
                </c:ext>
              </c:extLst>
            </c:dLbl>
            <c:dLbl>
              <c:idx val="9"/>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9-68A2-4A99-ACBC-BD49E1D686C3}"/>
                </c:ext>
              </c:extLst>
            </c:dLbl>
            <c:dLbl>
              <c:idx val="10"/>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A-68A2-4A99-ACBC-BD49E1D686C3}"/>
                </c:ext>
              </c:extLst>
            </c:dLbl>
            <c:dLbl>
              <c:idx val="11"/>
              <c:layout>
                <c:manualLayout>
                  <c:x val="0"/>
                  <c:y val="-3.6231884057971002E-2"/>
                </c:manualLayout>
              </c:layout>
              <c:spPr/>
              <c:txPr>
                <a:bodyPr wrap="square"/>
                <a:lstStyle/>
                <a:p>
                  <a:pPr>
                    <a:defRPr sz="800" b="0" strike="noStrike" spc="-1">
                      <a:solidFill>
                        <a:srgbClr val="000000"/>
                      </a:solidFill>
                      <a:latin typeface="Calibri"/>
                    </a:defRPr>
                  </a:pPr>
                  <a:endParaRPr lang="ca-ES"/>
                </a:p>
              </c:txPr>
              <c:dLblPos val="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B-68A2-4A99-ACBC-BD49E1D686C3}"/>
                </c:ext>
              </c:extLst>
            </c:dLbl>
            <c:spPr>
              <a:noFill/>
              <a:ln>
                <a:noFill/>
              </a:ln>
              <a:effectLst/>
            </c:spPr>
            <c:txPr>
              <a:bodyPr wrap="square"/>
              <a:lstStyle/>
              <a:p>
                <a:pPr>
                  <a:defRPr sz="800" b="0" strike="noStrike" spc="-1">
                    <a:solidFill>
                      <a:srgbClr val="000000"/>
                    </a:solidFill>
                    <a:latin typeface="Calibri"/>
                    <a:ea typeface="Calibri"/>
                  </a:defRPr>
                </a:pPr>
                <a:endParaRPr lang="ca-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'G8'!$A$2:$A$14</c:f>
              <c:numCache>
                <c:formatCode>General</c:formatCode>
                <c:ptCount val="1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numCache>
            </c:numRef>
          </c:cat>
          <c:val>
            <c:numRef>
              <c:f>'G8'!$B$2:$B$14</c:f>
              <c:numCache>
                <c:formatCode>0.0</c:formatCode>
                <c:ptCount val="13"/>
                <c:pt idx="0">
                  <c:v>84.1</c:v>
                </c:pt>
                <c:pt idx="1">
                  <c:v>83.95</c:v>
                </c:pt>
                <c:pt idx="2">
                  <c:v>84.39</c:v>
                </c:pt>
                <c:pt idx="3">
                  <c:v>84.74</c:v>
                </c:pt>
                <c:pt idx="4">
                  <c:v>84.52</c:v>
                </c:pt>
                <c:pt idx="5">
                  <c:v>85.12</c:v>
                </c:pt>
                <c:pt idx="6">
                  <c:v>85.34</c:v>
                </c:pt>
                <c:pt idx="7">
                  <c:v>85.05</c:v>
                </c:pt>
                <c:pt idx="8">
                  <c:v>85.44</c:v>
                </c:pt>
                <c:pt idx="9">
                  <c:v>85.44</c:v>
                </c:pt>
                <c:pt idx="10">
                  <c:v>85.67</c:v>
                </c:pt>
                <c:pt idx="11">
                  <c:v>85.99</c:v>
                </c:pt>
                <c:pt idx="12">
                  <c:v>85.85</c:v>
                </c:pt>
              </c:numCache>
            </c:numRef>
          </c:val>
          <c:smooth val="0"/>
          <c:extLst>
            <c:ext xmlns:c16="http://schemas.microsoft.com/office/drawing/2014/chart" uri="{C3380CC4-5D6E-409C-BE32-E72D297353CC}">
              <c16:uniqueId val="{0000000C-68A2-4A99-ACBC-BD49E1D686C3}"/>
            </c:ext>
          </c:extLst>
        </c:ser>
        <c:ser>
          <c:idx val="1"/>
          <c:order val="1"/>
          <c:tx>
            <c:strRef>
              <c:f>'G8'!$C$1</c:f>
              <c:strCache>
                <c:ptCount val="1"/>
                <c:pt idx="0">
                  <c:v>Homes</c:v>
                </c:pt>
              </c:strCache>
            </c:strRef>
          </c:tx>
          <c:spPr>
            <a:ln w="19080">
              <a:solidFill>
                <a:srgbClr val="808080"/>
              </a:solidFill>
              <a:round/>
            </a:ln>
          </c:spPr>
          <c:marker>
            <c:symbol val="none"/>
          </c:marker>
          <c:dPt>
            <c:idx val="0"/>
            <c:bubble3D val="0"/>
            <c:extLst>
              <c:ext xmlns:c16="http://schemas.microsoft.com/office/drawing/2014/chart" uri="{C3380CC4-5D6E-409C-BE32-E72D297353CC}">
                <c16:uniqueId val="{0000000D-68A2-4A99-ACBC-BD49E1D686C3}"/>
              </c:ext>
            </c:extLst>
          </c:dPt>
          <c:dPt>
            <c:idx val="1"/>
            <c:bubble3D val="0"/>
            <c:extLst>
              <c:ext xmlns:c16="http://schemas.microsoft.com/office/drawing/2014/chart" uri="{C3380CC4-5D6E-409C-BE32-E72D297353CC}">
                <c16:uniqueId val="{0000000E-68A2-4A99-ACBC-BD49E1D686C3}"/>
              </c:ext>
            </c:extLst>
          </c:dPt>
          <c:dPt>
            <c:idx val="2"/>
            <c:bubble3D val="0"/>
            <c:extLst>
              <c:ext xmlns:c16="http://schemas.microsoft.com/office/drawing/2014/chart" uri="{C3380CC4-5D6E-409C-BE32-E72D297353CC}">
                <c16:uniqueId val="{0000000F-68A2-4A99-ACBC-BD49E1D686C3}"/>
              </c:ext>
            </c:extLst>
          </c:dPt>
          <c:dPt>
            <c:idx val="3"/>
            <c:bubble3D val="0"/>
            <c:extLst>
              <c:ext xmlns:c16="http://schemas.microsoft.com/office/drawing/2014/chart" uri="{C3380CC4-5D6E-409C-BE32-E72D297353CC}">
                <c16:uniqueId val="{00000010-68A2-4A99-ACBC-BD49E1D686C3}"/>
              </c:ext>
            </c:extLst>
          </c:dPt>
          <c:dPt>
            <c:idx val="4"/>
            <c:bubble3D val="0"/>
            <c:extLst>
              <c:ext xmlns:c16="http://schemas.microsoft.com/office/drawing/2014/chart" uri="{C3380CC4-5D6E-409C-BE32-E72D297353CC}">
                <c16:uniqueId val="{00000011-68A2-4A99-ACBC-BD49E1D686C3}"/>
              </c:ext>
            </c:extLst>
          </c:dPt>
          <c:dPt>
            <c:idx val="5"/>
            <c:bubble3D val="0"/>
            <c:extLst>
              <c:ext xmlns:c16="http://schemas.microsoft.com/office/drawing/2014/chart" uri="{C3380CC4-5D6E-409C-BE32-E72D297353CC}">
                <c16:uniqueId val="{00000012-68A2-4A99-ACBC-BD49E1D686C3}"/>
              </c:ext>
            </c:extLst>
          </c:dPt>
          <c:dPt>
            <c:idx val="6"/>
            <c:bubble3D val="0"/>
            <c:extLst>
              <c:ext xmlns:c16="http://schemas.microsoft.com/office/drawing/2014/chart" uri="{C3380CC4-5D6E-409C-BE32-E72D297353CC}">
                <c16:uniqueId val="{00000013-68A2-4A99-ACBC-BD49E1D686C3}"/>
              </c:ext>
            </c:extLst>
          </c:dPt>
          <c:dPt>
            <c:idx val="7"/>
            <c:bubble3D val="0"/>
            <c:extLst>
              <c:ext xmlns:c16="http://schemas.microsoft.com/office/drawing/2014/chart" uri="{C3380CC4-5D6E-409C-BE32-E72D297353CC}">
                <c16:uniqueId val="{00000014-68A2-4A99-ACBC-BD49E1D686C3}"/>
              </c:ext>
            </c:extLst>
          </c:dPt>
          <c:dPt>
            <c:idx val="8"/>
            <c:bubble3D val="0"/>
            <c:extLst>
              <c:ext xmlns:c16="http://schemas.microsoft.com/office/drawing/2014/chart" uri="{C3380CC4-5D6E-409C-BE32-E72D297353CC}">
                <c16:uniqueId val="{00000015-68A2-4A99-ACBC-BD49E1D686C3}"/>
              </c:ext>
            </c:extLst>
          </c:dPt>
          <c:dPt>
            <c:idx val="9"/>
            <c:bubble3D val="0"/>
            <c:extLst>
              <c:ext xmlns:c16="http://schemas.microsoft.com/office/drawing/2014/chart" uri="{C3380CC4-5D6E-409C-BE32-E72D297353CC}">
                <c16:uniqueId val="{00000016-68A2-4A99-ACBC-BD49E1D686C3}"/>
              </c:ext>
            </c:extLst>
          </c:dPt>
          <c:dPt>
            <c:idx val="10"/>
            <c:bubble3D val="0"/>
            <c:extLst>
              <c:ext xmlns:c16="http://schemas.microsoft.com/office/drawing/2014/chart" uri="{C3380CC4-5D6E-409C-BE32-E72D297353CC}">
                <c16:uniqueId val="{00000017-68A2-4A99-ACBC-BD49E1D686C3}"/>
              </c:ext>
            </c:extLst>
          </c:dPt>
          <c:dPt>
            <c:idx val="11"/>
            <c:bubble3D val="0"/>
            <c:extLst>
              <c:ext xmlns:c16="http://schemas.microsoft.com/office/drawing/2014/chart" uri="{C3380CC4-5D6E-409C-BE32-E72D297353CC}">
                <c16:uniqueId val="{00000018-68A2-4A99-ACBC-BD49E1D686C3}"/>
              </c:ext>
            </c:extLst>
          </c:dPt>
          <c:dLbls>
            <c:dLbl>
              <c:idx val="0"/>
              <c:layout>
                <c:manualLayout>
                  <c:x val="-4.1666666666666699E-2"/>
                  <c:y val="4.1666666666666602E-2"/>
                </c:manualLayout>
              </c:layout>
              <c:spPr/>
              <c:txPr>
                <a:bodyPr wrap="square"/>
                <a:lstStyle/>
                <a:p>
                  <a:pPr>
                    <a:defRPr sz="800" b="0" strike="noStrike" spc="-1">
                      <a:solidFill>
                        <a:srgbClr val="000000"/>
                      </a:solidFill>
                      <a:latin typeface="Calibri"/>
                    </a:defRPr>
                  </a:pPr>
                  <a:endParaRPr lang="ca-ES"/>
                </a:p>
              </c:txPr>
              <c:dLblPos val="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D-68A2-4A99-ACBC-BD49E1D686C3}"/>
                </c:ext>
              </c:extLst>
            </c:dLbl>
            <c:dLbl>
              <c:idx val="1"/>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E-68A2-4A99-ACBC-BD49E1D686C3}"/>
                </c:ext>
              </c:extLst>
            </c:dLbl>
            <c:dLbl>
              <c:idx val="2"/>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0F-68A2-4A99-ACBC-BD49E1D686C3}"/>
                </c:ext>
              </c:extLst>
            </c:dLbl>
            <c:dLbl>
              <c:idx val="3"/>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0-68A2-4A99-ACBC-BD49E1D686C3}"/>
                </c:ext>
              </c:extLst>
            </c:dLbl>
            <c:dLbl>
              <c:idx val="4"/>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1-68A2-4A99-ACBC-BD49E1D686C3}"/>
                </c:ext>
              </c:extLst>
            </c:dLbl>
            <c:dLbl>
              <c:idx val="5"/>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2-68A2-4A99-ACBC-BD49E1D686C3}"/>
                </c:ext>
              </c:extLst>
            </c:dLbl>
            <c:dLbl>
              <c:idx val="6"/>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3-68A2-4A99-ACBC-BD49E1D686C3}"/>
                </c:ext>
              </c:extLst>
            </c:dLbl>
            <c:dLbl>
              <c:idx val="7"/>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4-68A2-4A99-ACBC-BD49E1D686C3}"/>
                </c:ext>
              </c:extLst>
            </c:dLbl>
            <c:dLbl>
              <c:idx val="8"/>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5-68A2-4A99-ACBC-BD49E1D686C3}"/>
                </c:ext>
              </c:extLst>
            </c:dLbl>
            <c:dLbl>
              <c:idx val="9"/>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6-68A2-4A99-ACBC-BD49E1D686C3}"/>
                </c:ext>
              </c:extLst>
            </c:dLbl>
            <c:dLbl>
              <c:idx val="10"/>
              <c:spPr/>
              <c:txPr>
                <a:bodyPr wrap="square"/>
                <a:lstStyle/>
                <a:p>
                  <a:pPr>
                    <a:defRPr sz="800" b="0" strike="noStrike" spc="-1">
                      <a:solidFill>
                        <a:srgbClr val="000000"/>
                      </a:solidFill>
                      <a:latin typeface="Calibri"/>
                    </a:defRPr>
                  </a:pPr>
                  <a:endParaRPr lang="ca-ES"/>
                </a:p>
              </c:txPr>
              <c:dLblPos val="r"/>
              <c:showLegendKey val="0"/>
              <c:showVal val="0"/>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7-68A2-4A99-ACBC-BD49E1D686C3}"/>
                </c:ext>
              </c:extLst>
            </c:dLbl>
            <c:dLbl>
              <c:idx val="11"/>
              <c:layout>
                <c:manualLayout>
                  <c:x val="-2.2045855379188698E-3"/>
                  <c:y val="4.5289855072463699E-2"/>
                </c:manualLayout>
              </c:layout>
              <c:spPr/>
              <c:txPr>
                <a:bodyPr wrap="square"/>
                <a:lstStyle/>
                <a:p>
                  <a:pPr>
                    <a:defRPr sz="800" b="0" strike="noStrike" spc="-1">
                      <a:solidFill>
                        <a:srgbClr val="000000"/>
                      </a:solidFill>
                      <a:latin typeface="Calibri"/>
                    </a:defRPr>
                  </a:pPr>
                  <a:endParaRPr lang="ca-ES"/>
                </a:p>
              </c:txPr>
              <c:dLblPos val="r"/>
              <c:showLegendKey val="0"/>
              <c:showVal val="1"/>
              <c:showCatName val="0"/>
              <c:showSerName val="0"/>
              <c:showPercent val="0"/>
              <c:showBubbleSize val="1"/>
              <c:separator>; </c:separator>
              <c:extLst>
                <c:ext xmlns:c15="http://schemas.microsoft.com/office/drawing/2012/chart" uri="{CE6537A1-D6FC-4f65-9D91-7224C49458BB}"/>
                <c:ext xmlns:c16="http://schemas.microsoft.com/office/drawing/2014/chart" uri="{C3380CC4-5D6E-409C-BE32-E72D297353CC}">
                  <c16:uniqueId val="{00000018-68A2-4A99-ACBC-BD49E1D686C3}"/>
                </c:ext>
              </c:extLst>
            </c:dLbl>
            <c:spPr>
              <a:noFill/>
              <a:ln>
                <a:noFill/>
              </a:ln>
              <a:effectLst/>
            </c:spPr>
            <c:txPr>
              <a:bodyPr wrap="square"/>
              <a:lstStyle/>
              <a:p>
                <a:pPr>
                  <a:defRPr sz="800" b="0" strike="noStrike" spc="-1">
                    <a:solidFill>
                      <a:srgbClr val="000000"/>
                    </a:solidFill>
                    <a:latin typeface="Calibri"/>
                    <a:ea typeface="Calibri"/>
                  </a:defRPr>
                </a:pPr>
                <a:endParaRPr lang="ca-ES"/>
              </a:p>
            </c:txPr>
            <c:dLblPos val="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'G8'!$A$2:$A$14</c:f>
              <c:numCache>
                <c:formatCode>General</c:formatCode>
                <c:ptCount val="13"/>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numCache>
            </c:numRef>
          </c:cat>
          <c:val>
            <c:numRef>
              <c:f>'G8'!$C$2:$C$14</c:f>
              <c:numCache>
                <c:formatCode>0.0</c:formatCode>
                <c:ptCount val="13"/>
                <c:pt idx="0">
                  <c:v>78.33</c:v>
                </c:pt>
                <c:pt idx="1">
                  <c:v>78.39</c:v>
                </c:pt>
                <c:pt idx="2">
                  <c:v>78.77</c:v>
                </c:pt>
                <c:pt idx="3">
                  <c:v>79.14</c:v>
                </c:pt>
                <c:pt idx="4">
                  <c:v>79.25</c:v>
                </c:pt>
                <c:pt idx="5">
                  <c:v>80.099999999999994</c:v>
                </c:pt>
                <c:pt idx="6">
                  <c:v>80.06</c:v>
                </c:pt>
                <c:pt idx="7">
                  <c:v>79.819999999999993</c:v>
                </c:pt>
                <c:pt idx="8">
                  <c:v>80.58</c:v>
                </c:pt>
                <c:pt idx="9">
                  <c:v>80.36</c:v>
                </c:pt>
                <c:pt idx="10">
                  <c:v>80.78</c:v>
                </c:pt>
                <c:pt idx="11">
                  <c:v>81.36</c:v>
                </c:pt>
                <c:pt idx="12">
                  <c:v>81.02</c:v>
                </c:pt>
              </c:numCache>
            </c:numRef>
          </c:val>
          <c:smooth val="0"/>
          <c:extLst>
            <c:ext xmlns:c16="http://schemas.microsoft.com/office/drawing/2014/chart" uri="{C3380CC4-5D6E-409C-BE32-E72D297353CC}">
              <c16:uniqueId val="{00000019-68A2-4A99-ACBC-BD49E1D686C3}"/>
            </c:ext>
          </c:extLst>
        </c:ser>
        <c:dLbls>
          <c:showLegendKey val="0"/>
          <c:showVal val="0"/>
          <c:showCatName val="0"/>
          <c:showSerName val="0"/>
          <c:showPercent val="0"/>
          <c:showBubbleSize val="0"/>
        </c:dLbls>
        <c:hiLowLines>
          <c:spPr>
            <a:ln w="0">
              <a:noFill/>
            </a:ln>
          </c:spPr>
        </c:hiLowLines>
        <c:smooth val="0"/>
        <c:axId val="27587413"/>
        <c:axId val="7715587"/>
      </c:lineChart>
      <c:catAx>
        <c:axId val="27587413"/>
        <c:scaling>
          <c:orientation val="minMax"/>
        </c:scaling>
        <c:delete val="0"/>
        <c:axPos val="b"/>
        <c:numFmt formatCode="General"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7715587"/>
        <c:crosses val="autoZero"/>
        <c:auto val="1"/>
        <c:lblAlgn val="ctr"/>
        <c:lblOffset val="100"/>
        <c:noMultiLvlLbl val="0"/>
      </c:catAx>
      <c:valAx>
        <c:axId val="7715587"/>
        <c:scaling>
          <c:orientation val="minMax"/>
          <c:max val="100"/>
          <c:min val="70"/>
        </c:scaling>
        <c:delete val="0"/>
        <c:axPos val="l"/>
        <c:majorGridlines>
          <c:spPr>
            <a:ln w="6480">
              <a:solidFill>
                <a:srgbClr val="8B8B8B"/>
              </a:solidFill>
              <a:round/>
            </a:ln>
          </c:spPr>
        </c:majorGridlines>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27587413"/>
        <c:crosses val="autoZero"/>
        <c:crossBetween val="between"/>
      </c:valAx>
      <c:spPr>
        <a:noFill/>
        <a:ln w="0">
          <a:noFill/>
        </a:ln>
      </c:spPr>
    </c:plotArea>
    <c:legend>
      <c:legendPos val="r"/>
      <c:layout>
        <c:manualLayout>
          <c:xMode val="edge"/>
          <c:yMode val="edge"/>
          <c:x val="0.78439587412684497"/>
          <c:y val="3.1146938833732801E-2"/>
          <c:w val="0.147440458253217"/>
          <c:h val="0.16092500164651399"/>
        </c:manualLayout>
      </c:layout>
      <c:overlay val="0"/>
      <c:spPr>
        <a:noFill/>
        <a:ln w="0">
          <a:noFill/>
        </a:ln>
      </c:spPr>
      <c:txPr>
        <a:bodyPr/>
        <a:lstStyle/>
        <a:p>
          <a:pPr>
            <a:defRPr sz="920"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rot="0"/>
          <a:lstStyle/>
          <a:p>
            <a:pPr>
              <a:defRPr lang="es-ES" sz="1400" b="0" strike="noStrike" spc="-1">
                <a:solidFill>
                  <a:srgbClr val="333333"/>
                </a:solidFill>
                <a:latin typeface="Calibri"/>
                <a:ea typeface="Calibri"/>
              </a:defRPr>
            </a:pPr>
            <a:r>
              <a:rPr lang="es-ES" sz="1400" b="0" strike="noStrike" spc="-1">
                <a:solidFill>
                  <a:srgbClr val="333333"/>
                </a:solidFill>
                <a:latin typeface="Calibri"/>
                <a:ea typeface="Calibri"/>
              </a:rPr>
              <a:t>Gràfic III-4.9.
Taxes de mortalitat per causes per 10.000 hab.
</a:t>
            </a:r>
          </a:p>
        </c:rich>
      </c:tx>
      <c:layout>
        <c:manualLayout>
          <c:xMode val="edge"/>
          <c:yMode val="edge"/>
          <c:x val="0.19585040306594401"/>
          <c:y val="9.9255583126550896E-5"/>
        </c:manualLayout>
      </c:layout>
      <c:overlay val="0"/>
      <c:spPr>
        <a:noFill/>
        <a:ln w="0">
          <a:noFill/>
        </a:ln>
      </c:spPr>
    </c:title>
    <c:autoTitleDeleted val="0"/>
    <c:plotArea>
      <c:layout>
        <c:manualLayout>
          <c:layoutTarget val="inner"/>
          <c:xMode val="edge"/>
          <c:yMode val="edge"/>
          <c:x val="6.4556627461345301E-2"/>
          <c:y val="4.1191066997518601E-2"/>
          <c:w val="0.75320470463856204"/>
          <c:h val="0.45935483870967703"/>
        </c:manualLayout>
      </c:layout>
      <c:barChart>
        <c:barDir val="col"/>
        <c:grouping val="clustered"/>
        <c:varyColors val="0"/>
        <c:ser>
          <c:idx val="0"/>
          <c:order val="0"/>
          <c:tx>
            <c:strRef>
              <c:f>'G9'!$B$3</c:f>
              <c:strCache>
                <c:ptCount val="1"/>
                <c:pt idx="0">
                  <c:v>Dones</c:v>
                </c:pt>
              </c:strCache>
            </c:strRef>
          </c:tx>
          <c:spPr>
            <a:solidFill>
              <a:srgbClr val="44546A"/>
            </a:solidFill>
            <a:ln w="0">
              <a:solidFill>
                <a:srgbClr val="44546A"/>
              </a:solid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'G9'!$A$4:$A$19</c:f>
              <c:strCache>
                <c:ptCount val="16"/>
                <c:pt idx="0">
                  <c:v>Tumors</c:v>
                </c:pt>
                <c:pt idx="1">
                  <c:v>M. sistema circulatori</c:v>
                </c:pt>
                <c:pt idx="2">
                  <c:v>M. sistema respiratori</c:v>
                </c:pt>
                <c:pt idx="3">
                  <c:v>Causes externes</c:v>
                </c:pt>
                <c:pt idx="4">
                  <c:v>M. sistema nerviós</c:v>
                </c:pt>
                <c:pt idx="5">
                  <c:v>M. sistema digestiu</c:v>
                </c:pt>
                <c:pt idx="6">
                  <c:v>M. endocrines i metabòliques</c:v>
                </c:pt>
                <c:pt idx="7">
                  <c:v>Trastorns  mentals</c:v>
                </c:pt>
                <c:pt idx="8">
                  <c:v>M. del sistema genitourinari</c:v>
                </c:pt>
                <c:pt idx="9">
                  <c:v>Símptomes no classificats </c:v>
                </c:pt>
                <c:pt idx="10">
                  <c:v>M. infeccioses i parasitàries</c:v>
                </c:pt>
                <c:pt idx="11">
                  <c:v>M. del sistema osteomuscular</c:v>
                </c:pt>
                <c:pt idx="12">
                  <c:v>M. de la sang</c:v>
                </c:pt>
                <c:pt idx="13">
                  <c:v>M. de la pell</c:v>
                </c:pt>
                <c:pt idx="14">
                  <c:v>Afeccions perinatals</c:v>
                </c:pt>
                <c:pt idx="15">
                  <c:v>Malformacions congènites</c:v>
                </c:pt>
              </c:strCache>
            </c:strRef>
          </c:cat>
          <c:val>
            <c:numRef>
              <c:f>'G9'!$B$4:$B$19</c:f>
              <c:numCache>
                <c:formatCode>0.0</c:formatCode>
                <c:ptCount val="16"/>
                <c:pt idx="0">
                  <c:v>15.562305158102699</c:v>
                </c:pt>
                <c:pt idx="1">
                  <c:v>19.6532544754151</c:v>
                </c:pt>
                <c:pt idx="2">
                  <c:v>5.34328074097946</c:v>
                </c:pt>
                <c:pt idx="3">
                  <c:v>2.1874055533384702</c:v>
                </c:pt>
                <c:pt idx="4">
                  <c:v>5.3599784932950199</c:v>
                </c:pt>
                <c:pt idx="5">
                  <c:v>2.9054089029075798</c:v>
                </c:pt>
                <c:pt idx="6">
                  <c:v>2.9388044075386999</c:v>
                </c:pt>
                <c:pt idx="7">
                  <c:v>4.3080200974146896</c:v>
                </c:pt>
                <c:pt idx="8">
                  <c:v>2.7050358751208501</c:v>
                </c:pt>
                <c:pt idx="9">
                  <c:v>0.76809660651579703</c:v>
                </c:pt>
                <c:pt idx="10">
                  <c:v>1.0018651389336499</c:v>
                </c:pt>
                <c:pt idx="11">
                  <c:v>0.93507412967140502</c:v>
                </c:pt>
                <c:pt idx="12">
                  <c:v>0.40074605557345899</c:v>
                </c:pt>
                <c:pt idx="13">
                  <c:v>0.36735055094233798</c:v>
                </c:pt>
                <c:pt idx="14">
                  <c:v>0.15027977084004701</c:v>
                </c:pt>
                <c:pt idx="15">
                  <c:v>0.20037302778673</c:v>
                </c:pt>
              </c:numCache>
            </c:numRef>
          </c:val>
          <c:extLst>
            <c:ext xmlns:c16="http://schemas.microsoft.com/office/drawing/2014/chart" uri="{C3380CC4-5D6E-409C-BE32-E72D297353CC}">
              <c16:uniqueId val="{00000000-23BB-49E4-92B5-FBD9A3655DD1}"/>
            </c:ext>
          </c:extLst>
        </c:ser>
        <c:ser>
          <c:idx val="1"/>
          <c:order val="1"/>
          <c:tx>
            <c:strRef>
              <c:f>'G9'!$C$3</c:f>
              <c:strCache>
                <c:ptCount val="1"/>
                <c:pt idx="0">
                  <c:v>Homes</c:v>
                </c:pt>
              </c:strCache>
            </c:strRef>
          </c:tx>
          <c:spPr>
            <a:solidFill>
              <a:srgbClr val="808080"/>
            </a:solidFill>
            <a:ln w="0">
              <a:solidFill>
                <a:srgbClr val="808080"/>
              </a:solidFill>
            </a:ln>
          </c:spPr>
          <c:invertIfNegative val="0"/>
          <c:dLbls>
            <c:spPr>
              <a:noFill/>
              <a:ln>
                <a:noFill/>
              </a:ln>
              <a:effectLst/>
            </c:spPr>
            <c:txPr>
              <a:bodyPr wrap="square"/>
              <a:lstStyle/>
              <a:p>
                <a:pPr>
                  <a:defRPr sz="1000" b="0" strike="noStrike" spc="-1">
                    <a:solidFill>
                      <a:srgbClr val="000000"/>
                    </a:solidFill>
                    <a:latin typeface="Calibri"/>
                    <a:ea typeface="Calibri"/>
                  </a:defRPr>
                </a:pPr>
                <a:endParaRPr lang="ca-E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'G9'!$A$4:$A$19</c:f>
              <c:strCache>
                <c:ptCount val="16"/>
                <c:pt idx="0">
                  <c:v>Tumors</c:v>
                </c:pt>
                <c:pt idx="1">
                  <c:v>M. sistema circulatori</c:v>
                </c:pt>
                <c:pt idx="2">
                  <c:v>M. sistema respiratori</c:v>
                </c:pt>
                <c:pt idx="3">
                  <c:v>Causes externes</c:v>
                </c:pt>
                <c:pt idx="4">
                  <c:v>M. sistema nerviós</c:v>
                </c:pt>
                <c:pt idx="5">
                  <c:v>M. sistema digestiu</c:v>
                </c:pt>
                <c:pt idx="6">
                  <c:v>M. endocrines i metabòliques</c:v>
                </c:pt>
                <c:pt idx="7">
                  <c:v>Trastorns  mentals</c:v>
                </c:pt>
                <c:pt idx="8">
                  <c:v>M. del sistema genitourinari</c:v>
                </c:pt>
                <c:pt idx="9">
                  <c:v>Símptomes no classificats </c:v>
                </c:pt>
                <c:pt idx="10">
                  <c:v>M. infeccioses i parasitàries</c:v>
                </c:pt>
                <c:pt idx="11">
                  <c:v>M. del sistema osteomuscular</c:v>
                </c:pt>
                <c:pt idx="12">
                  <c:v>M. de la sang</c:v>
                </c:pt>
                <c:pt idx="13">
                  <c:v>M. de la pell</c:v>
                </c:pt>
                <c:pt idx="14">
                  <c:v>Afeccions perinatals</c:v>
                </c:pt>
                <c:pt idx="15">
                  <c:v>Malformacions congènites</c:v>
                </c:pt>
              </c:strCache>
            </c:strRef>
          </c:cat>
          <c:val>
            <c:numRef>
              <c:f>'G9'!$C$4:$C$19</c:f>
              <c:numCache>
                <c:formatCode>0.0</c:formatCode>
                <c:ptCount val="16"/>
                <c:pt idx="0">
                  <c:v>22.494843194767999</c:v>
                </c:pt>
                <c:pt idx="1">
                  <c:v>17.092078780309301</c:v>
                </c:pt>
                <c:pt idx="2">
                  <c:v>7.0869594942745699</c:v>
                </c:pt>
                <c:pt idx="3">
                  <c:v>4.10209890727422</c:v>
                </c:pt>
                <c:pt idx="4">
                  <c:v>3.8019453286931801</c:v>
                </c:pt>
                <c:pt idx="5">
                  <c:v>3.73524453345295</c:v>
                </c:pt>
                <c:pt idx="6">
                  <c:v>2.6013310143690198</c:v>
                </c:pt>
                <c:pt idx="7">
                  <c:v>2.5513054179388499</c:v>
                </c:pt>
                <c:pt idx="8">
                  <c:v>1.83427186910636</c:v>
                </c:pt>
                <c:pt idx="9">
                  <c:v>1.05053752503364</c:v>
                </c:pt>
                <c:pt idx="10">
                  <c:v>0.91713593455317999</c:v>
                </c:pt>
                <c:pt idx="11">
                  <c:v>0.65033275359225495</c:v>
                </c:pt>
                <c:pt idx="12">
                  <c:v>0.21677758453075199</c:v>
                </c:pt>
                <c:pt idx="13">
                  <c:v>0.16675198810057801</c:v>
                </c:pt>
                <c:pt idx="14">
                  <c:v>0.16675198810057801</c:v>
                </c:pt>
                <c:pt idx="15">
                  <c:v>0.15007678929052001</c:v>
                </c:pt>
              </c:numCache>
            </c:numRef>
          </c:val>
          <c:extLst>
            <c:ext xmlns:c16="http://schemas.microsoft.com/office/drawing/2014/chart" uri="{C3380CC4-5D6E-409C-BE32-E72D297353CC}">
              <c16:uniqueId val="{00000001-23BB-49E4-92B5-FBD9A3655DD1}"/>
            </c:ext>
          </c:extLst>
        </c:ser>
        <c:dLbls>
          <c:showLegendKey val="0"/>
          <c:showVal val="0"/>
          <c:showCatName val="0"/>
          <c:showSerName val="0"/>
          <c:showPercent val="0"/>
          <c:showBubbleSize val="0"/>
        </c:dLbls>
        <c:gapWidth val="150"/>
        <c:axId val="84820587"/>
        <c:axId val="63977766"/>
      </c:barChart>
      <c:catAx>
        <c:axId val="84820587"/>
        <c:scaling>
          <c:orientation val="minMax"/>
        </c:scaling>
        <c:delete val="0"/>
        <c:axPos val="b"/>
        <c:numFmt formatCode="General" sourceLinked="0"/>
        <c:majorTickMark val="out"/>
        <c:minorTickMark val="none"/>
        <c:tickLblPos val="nextTo"/>
        <c:spPr>
          <a:ln w="6480">
            <a:solidFill>
              <a:srgbClr val="8B8B8B"/>
            </a:solidFill>
            <a:round/>
          </a:ln>
        </c:spPr>
        <c:txPr>
          <a:bodyPr rot="-5400000"/>
          <a:lstStyle/>
          <a:p>
            <a:pPr>
              <a:defRPr sz="1000" b="0" strike="noStrike" spc="-1">
                <a:solidFill>
                  <a:srgbClr val="000000"/>
                </a:solidFill>
                <a:latin typeface="Calibri"/>
                <a:ea typeface="Calibri"/>
              </a:defRPr>
            </a:pPr>
            <a:endParaRPr lang="ca-ES"/>
          </a:p>
        </c:txPr>
        <c:crossAx val="63977766"/>
        <c:crosses val="autoZero"/>
        <c:auto val="1"/>
        <c:lblAlgn val="ctr"/>
        <c:lblOffset val="100"/>
        <c:noMultiLvlLbl val="0"/>
      </c:catAx>
      <c:valAx>
        <c:axId val="63977766"/>
        <c:scaling>
          <c:orientation val="minMax"/>
        </c:scaling>
        <c:delete val="0"/>
        <c:axPos val="l"/>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Calibri"/>
                <a:ea typeface="Calibri"/>
              </a:defRPr>
            </a:pPr>
            <a:endParaRPr lang="ca-ES"/>
          </a:p>
        </c:txPr>
        <c:crossAx val="84820587"/>
        <c:crosses val="autoZero"/>
        <c:crossBetween val="between"/>
      </c:valAx>
      <c:spPr>
        <a:noFill/>
        <a:ln w="0">
          <a:noFill/>
        </a:ln>
      </c:spPr>
    </c:plotArea>
    <c:legend>
      <c:legendPos val="r"/>
      <c:layout>
        <c:manualLayout>
          <c:xMode val="edge"/>
          <c:yMode val="edge"/>
          <c:x val="0.68975433959330501"/>
          <c:y val="0.197682018412906"/>
          <c:w val="0.239732313080047"/>
          <c:h val="0.12910686492415999"/>
        </c:manualLayout>
      </c:layout>
      <c:overlay val="0"/>
      <c:spPr>
        <a:noFill/>
        <a:ln w="0">
          <a:noFill/>
        </a:ln>
      </c:spPr>
      <c:txPr>
        <a:bodyPr/>
        <a:lstStyle/>
        <a:p>
          <a:pPr>
            <a:defRPr sz="920" b="0" strike="noStrike" spc="-1">
              <a:solidFill>
                <a:srgbClr val="000000"/>
              </a:solidFill>
              <a:latin typeface="Calibri"/>
              <a:ea typeface="Calibri"/>
            </a:defRPr>
          </a:pPr>
          <a:endParaRPr lang="ca-E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5" Type="http://schemas.openxmlformats.org/officeDocument/2006/relationships/chart" Target="../charts/chart35.xml"/><Relationship Id="rId4" Type="http://schemas.openxmlformats.org/officeDocument/2006/relationships/chart" Target="../charts/chart34.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9360</xdr:colOff>
      <xdr:row>0</xdr:row>
      <xdr:rowOff>0</xdr:rowOff>
    </xdr:from>
    <xdr:to>
      <xdr:col>1</xdr:col>
      <xdr:colOff>23760</xdr:colOff>
      <xdr:row>2</xdr:row>
      <xdr:rowOff>66240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9360" y="0"/>
          <a:ext cx="797760" cy="43740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38160</xdr:colOff>
      <xdr:row>2</xdr:row>
      <xdr:rowOff>137160</xdr:rowOff>
    </xdr:from>
    <xdr:to>
      <xdr:col>11</xdr:col>
      <xdr:colOff>319680</xdr:colOff>
      <xdr:row>21</xdr:row>
      <xdr:rowOff>144360</xdr:rowOff>
    </xdr:to>
    <xdr:graphicFrame macro="">
      <xdr:nvGraphicFramePr>
        <xdr:cNvPr id="11" name="1 Gráfico">
          <a:extLst>
            <a:ext uri="{FF2B5EF4-FFF2-40B4-BE49-F238E27FC236}">
              <a16:creationId xmlns:a16="http://schemas.microsoft.com/office/drawing/2014/main" id="{00000000-0008-0000-0E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228600</xdr:colOff>
      <xdr:row>0</xdr:row>
      <xdr:rowOff>66600</xdr:rowOff>
    </xdr:from>
    <xdr:to>
      <xdr:col>13</xdr:col>
      <xdr:colOff>123480</xdr:colOff>
      <xdr:row>16</xdr:row>
      <xdr:rowOff>75600</xdr:rowOff>
    </xdr:to>
    <xdr:graphicFrame macro="">
      <xdr:nvGraphicFramePr>
        <xdr:cNvPr id="12" name="2 Gráfico">
          <a:extLst>
            <a:ext uri="{FF2B5EF4-FFF2-40B4-BE49-F238E27FC236}">
              <a16:creationId xmlns:a16="http://schemas.microsoft.com/office/drawing/2014/main" id="{00000000-0008-0000-0F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15120</xdr:colOff>
      <xdr:row>0</xdr:row>
      <xdr:rowOff>158040</xdr:rowOff>
    </xdr:from>
    <xdr:to>
      <xdr:col>10</xdr:col>
      <xdr:colOff>14760</xdr:colOff>
      <xdr:row>15</xdr:row>
      <xdr:rowOff>43560</xdr:rowOff>
    </xdr:to>
    <xdr:graphicFrame macro="">
      <xdr:nvGraphicFramePr>
        <xdr:cNvPr id="13" name="6 Gráfico">
          <a:extLst>
            <a:ext uri="{FF2B5EF4-FFF2-40B4-BE49-F238E27FC236}">
              <a16:creationId xmlns:a16="http://schemas.microsoft.com/office/drawing/2014/main" id="{00000000-0008-0000-1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106560</xdr:colOff>
      <xdr:row>0</xdr:row>
      <xdr:rowOff>188640</xdr:rowOff>
    </xdr:from>
    <xdr:to>
      <xdr:col>11</xdr:col>
      <xdr:colOff>83520</xdr:colOff>
      <xdr:row>15</xdr:row>
      <xdr:rowOff>188280</xdr:rowOff>
    </xdr:to>
    <xdr:graphicFrame macro="">
      <xdr:nvGraphicFramePr>
        <xdr:cNvPr id="14" name="6 Gráfico">
          <a:extLst>
            <a:ext uri="{FF2B5EF4-FFF2-40B4-BE49-F238E27FC236}">
              <a16:creationId xmlns:a16="http://schemas.microsoft.com/office/drawing/2014/main" id="{00000000-0008-0000-1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360</xdr:colOff>
      <xdr:row>7</xdr:row>
      <xdr:rowOff>23040</xdr:rowOff>
    </xdr:from>
    <xdr:to>
      <xdr:col>6</xdr:col>
      <xdr:colOff>860400</xdr:colOff>
      <xdr:row>22</xdr:row>
      <xdr:rowOff>122040</xdr:rowOff>
    </xdr:to>
    <xdr:graphicFrame macro="">
      <xdr:nvGraphicFramePr>
        <xdr:cNvPr id="15" name="Gráfico 1">
          <a:extLst>
            <a:ext uri="{FF2B5EF4-FFF2-40B4-BE49-F238E27FC236}">
              <a16:creationId xmlns:a16="http://schemas.microsoft.com/office/drawing/2014/main" id="{00000000-0008-0000-1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360</xdr:colOff>
      <xdr:row>7</xdr:row>
      <xdr:rowOff>30600</xdr:rowOff>
    </xdr:from>
    <xdr:to>
      <xdr:col>13</xdr:col>
      <xdr:colOff>861120</xdr:colOff>
      <xdr:row>22</xdr:row>
      <xdr:rowOff>76320</xdr:rowOff>
    </xdr:to>
    <xdr:graphicFrame macro="">
      <xdr:nvGraphicFramePr>
        <xdr:cNvPr id="16" name="Gráfico 5">
          <a:extLst>
            <a:ext uri="{FF2B5EF4-FFF2-40B4-BE49-F238E27FC236}">
              <a16:creationId xmlns:a16="http://schemas.microsoft.com/office/drawing/2014/main" id="{00000000-0008-0000-1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19</xdr:col>
      <xdr:colOff>387360</xdr:colOff>
      <xdr:row>15</xdr:row>
      <xdr:rowOff>95400</xdr:rowOff>
    </xdr:from>
    <xdr:to>
      <xdr:col>26</xdr:col>
      <xdr:colOff>158400</xdr:colOff>
      <xdr:row>26</xdr:row>
      <xdr:rowOff>180720</xdr:rowOff>
    </xdr:to>
    <xdr:graphicFrame macro="">
      <xdr:nvGraphicFramePr>
        <xdr:cNvPr id="17" name="Gráfico 1">
          <a:extLst>
            <a:ext uri="{FF2B5EF4-FFF2-40B4-BE49-F238E27FC236}">
              <a16:creationId xmlns:a16="http://schemas.microsoft.com/office/drawing/2014/main" id="{00000000-0008-0000-15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9000</xdr:colOff>
      <xdr:row>0</xdr:row>
      <xdr:rowOff>9000</xdr:rowOff>
    </xdr:from>
    <xdr:to>
      <xdr:col>10</xdr:col>
      <xdr:colOff>658440</xdr:colOff>
      <xdr:row>10</xdr:row>
      <xdr:rowOff>168840</xdr:rowOff>
    </xdr:to>
    <xdr:graphicFrame macro="">
      <xdr:nvGraphicFramePr>
        <xdr:cNvPr id="18" name="Gráfico 2">
          <a:extLst>
            <a:ext uri="{FF2B5EF4-FFF2-40B4-BE49-F238E27FC236}">
              <a16:creationId xmlns:a16="http://schemas.microsoft.com/office/drawing/2014/main" id="{00000000-0008-0000-15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251640</xdr:colOff>
      <xdr:row>8</xdr:row>
      <xdr:rowOff>160200</xdr:rowOff>
    </xdr:from>
    <xdr:to>
      <xdr:col>13</xdr:col>
      <xdr:colOff>205560</xdr:colOff>
      <xdr:row>25</xdr:row>
      <xdr:rowOff>152280</xdr:rowOff>
    </xdr:to>
    <xdr:graphicFrame macro="">
      <xdr:nvGraphicFramePr>
        <xdr:cNvPr id="19" name="Gráfico 1">
          <a:extLst>
            <a:ext uri="{FF2B5EF4-FFF2-40B4-BE49-F238E27FC236}">
              <a16:creationId xmlns:a16="http://schemas.microsoft.com/office/drawing/2014/main" id="{00000000-0008-0000-1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388800</xdr:colOff>
      <xdr:row>0</xdr:row>
      <xdr:rowOff>125640</xdr:rowOff>
    </xdr:from>
    <xdr:to>
      <xdr:col>11</xdr:col>
      <xdr:colOff>693360</xdr:colOff>
      <xdr:row>15</xdr:row>
      <xdr:rowOff>102600</xdr:rowOff>
    </xdr:to>
    <xdr:graphicFrame macro="">
      <xdr:nvGraphicFramePr>
        <xdr:cNvPr id="20" name="Gráfico 3">
          <a:extLst>
            <a:ext uri="{FF2B5EF4-FFF2-40B4-BE49-F238E27FC236}">
              <a16:creationId xmlns:a16="http://schemas.microsoft.com/office/drawing/2014/main" id="{00000000-0008-0000-1B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266760</xdr:colOff>
      <xdr:row>6</xdr:row>
      <xdr:rowOff>23040</xdr:rowOff>
    </xdr:from>
    <xdr:to>
      <xdr:col>12</xdr:col>
      <xdr:colOff>510120</xdr:colOff>
      <xdr:row>20</xdr:row>
      <xdr:rowOff>174960</xdr:rowOff>
    </xdr:to>
    <xdr:graphicFrame macro="">
      <xdr:nvGraphicFramePr>
        <xdr:cNvPr id="21" name="1 Gráfico">
          <a:extLst>
            <a:ext uri="{FF2B5EF4-FFF2-40B4-BE49-F238E27FC236}">
              <a16:creationId xmlns:a16="http://schemas.microsoft.com/office/drawing/2014/main" id="{00000000-0008-0000-1C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3</xdr:col>
      <xdr:colOff>294410</xdr:colOff>
      <xdr:row>0</xdr:row>
      <xdr:rowOff>233795</xdr:rowOff>
    </xdr:from>
    <xdr:to>
      <xdr:col>9</xdr:col>
      <xdr:colOff>509155</xdr:colOff>
      <xdr:row>21</xdr:row>
      <xdr:rowOff>81395</xdr:rowOff>
    </xdr:to>
    <xdr:graphicFrame macro="">
      <xdr:nvGraphicFramePr>
        <xdr:cNvPr id="3" name="3 Gráfico">
          <a:extLst>
            <a:ext uri="{FF2B5EF4-FFF2-40B4-BE49-F238E27FC236}">
              <a16:creationId xmlns:a16="http://schemas.microsoft.com/office/drawing/2014/main" id="{3D4AC14A-F078-4F1F-9FCF-291258EAF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1704960</xdr:colOff>
      <xdr:row>2</xdr:row>
      <xdr:rowOff>561960</xdr:rowOff>
    </xdr:from>
    <xdr:to>
      <xdr:col>8</xdr:col>
      <xdr:colOff>36720</xdr:colOff>
      <xdr:row>8</xdr:row>
      <xdr:rowOff>9000</xdr:rowOff>
    </xdr:to>
    <xdr:pic>
      <xdr:nvPicPr>
        <xdr:cNvPr id="2" name="Imagen 2">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l="1144" t="-225"/>
        <a:stretch/>
      </xdr:blipFill>
      <xdr:spPr>
        <a:xfrm>
          <a:off x="2440080" y="857160"/>
          <a:ext cx="4890600" cy="1733040"/>
        </a:xfrm>
        <a:prstGeom prst="rect">
          <a:avLst/>
        </a:prstGeom>
        <a:ln w="0">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537565</xdr:colOff>
      <xdr:row>0</xdr:row>
      <xdr:rowOff>63076</xdr:rowOff>
    </xdr:from>
    <xdr:to>
      <xdr:col>9</xdr:col>
      <xdr:colOff>509586</xdr:colOff>
      <xdr:row>16</xdr:row>
      <xdr:rowOff>24496</xdr:rowOff>
    </xdr:to>
    <xdr:graphicFrame macro="">
      <xdr:nvGraphicFramePr>
        <xdr:cNvPr id="23" name="1 Gráfico">
          <a:extLst>
            <a:ext uri="{FF2B5EF4-FFF2-40B4-BE49-F238E27FC236}">
              <a16:creationId xmlns:a16="http://schemas.microsoft.com/office/drawing/2014/main" id="{00000000-0008-0000-20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762120</xdr:colOff>
      <xdr:row>0</xdr:row>
      <xdr:rowOff>19080</xdr:rowOff>
    </xdr:from>
    <xdr:to>
      <xdr:col>10</xdr:col>
      <xdr:colOff>9360</xdr:colOff>
      <xdr:row>16</xdr:row>
      <xdr:rowOff>18720</xdr:rowOff>
    </xdr:to>
    <xdr:graphicFrame macro="">
      <xdr:nvGraphicFramePr>
        <xdr:cNvPr id="24" name="1 Gráfico">
          <a:extLst>
            <a:ext uri="{FF2B5EF4-FFF2-40B4-BE49-F238E27FC236}">
              <a16:creationId xmlns:a16="http://schemas.microsoft.com/office/drawing/2014/main" id="{00000000-0008-0000-2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30600</xdr:colOff>
      <xdr:row>0</xdr:row>
      <xdr:rowOff>0</xdr:rowOff>
    </xdr:from>
    <xdr:to>
      <xdr:col>11</xdr:col>
      <xdr:colOff>18720</xdr:colOff>
      <xdr:row>19</xdr:row>
      <xdr:rowOff>18720</xdr:rowOff>
    </xdr:to>
    <xdr:graphicFrame macro="">
      <xdr:nvGraphicFramePr>
        <xdr:cNvPr id="25" name="Gráfico 1">
          <a:extLst>
            <a:ext uri="{FF2B5EF4-FFF2-40B4-BE49-F238E27FC236}">
              <a16:creationId xmlns:a16="http://schemas.microsoft.com/office/drawing/2014/main" id="{00000000-0008-0000-22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10</xdr:col>
      <xdr:colOff>18720</xdr:colOff>
      <xdr:row>17</xdr:row>
      <xdr:rowOff>9000</xdr:rowOff>
    </xdr:to>
    <xdr:graphicFrame macro="">
      <xdr:nvGraphicFramePr>
        <xdr:cNvPr id="26" name="Gráfico 1">
          <a:extLst>
            <a:ext uri="{FF2B5EF4-FFF2-40B4-BE49-F238E27FC236}">
              <a16:creationId xmlns:a16="http://schemas.microsoft.com/office/drawing/2014/main" id="{00000000-0008-0000-23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757800</xdr:colOff>
      <xdr:row>32</xdr:row>
      <xdr:rowOff>112680</xdr:rowOff>
    </xdr:to>
    <xdr:graphicFrame macro="">
      <xdr:nvGraphicFramePr>
        <xdr:cNvPr id="27" name="2 Gráfico">
          <a:extLst>
            <a:ext uri="{FF2B5EF4-FFF2-40B4-BE49-F238E27FC236}">
              <a16:creationId xmlns:a16="http://schemas.microsoft.com/office/drawing/2014/main" id="{00000000-0008-0000-24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26280</xdr:colOff>
      <xdr:row>3</xdr:row>
      <xdr:rowOff>5040</xdr:rowOff>
    </xdr:from>
    <xdr:to>
      <xdr:col>10</xdr:col>
      <xdr:colOff>35280</xdr:colOff>
      <xdr:row>18</xdr:row>
      <xdr:rowOff>166680</xdr:rowOff>
    </xdr:to>
    <xdr:graphicFrame macro="">
      <xdr:nvGraphicFramePr>
        <xdr:cNvPr id="28" name="3 Gráfico">
          <a:extLst>
            <a:ext uri="{FF2B5EF4-FFF2-40B4-BE49-F238E27FC236}">
              <a16:creationId xmlns:a16="http://schemas.microsoft.com/office/drawing/2014/main" id="{00000000-0008-0000-25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542880</xdr:colOff>
      <xdr:row>0</xdr:row>
      <xdr:rowOff>57240</xdr:rowOff>
    </xdr:from>
    <xdr:to>
      <xdr:col>8</xdr:col>
      <xdr:colOff>418680</xdr:colOff>
      <xdr:row>2</xdr:row>
      <xdr:rowOff>180720</xdr:rowOff>
    </xdr:to>
    <xdr:sp macro="" textlink="">
      <xdr:nvSpPr>
        <xdr:cNvPr id="29" name="CuadroTexto 4">
          <a:extLst>
            <a:ext uri="{FF2B5EF4-FFF2-40B4-BE49-F238E27FC236}">
              <a16:creationId xmlns:a16="http://schemas.microsoft.com/office/drawing/2014/main" id="{00000000-0008-0000-2500-00001D000000}"/>
            </a:ext>
          </a:extLst>
        </xdr:cNvPr>
        <xdr:cNvSpPr/>
      </xdr:nvSpPr>
      <xdr:spPr>
        <a:xfrm>
          <a:off x="542880" y="57240"/>
          <a:ext cx="4517640" cy="504360"/>
        </a:xfrm>
        <a:prstGeom prst="rect">
          <a:avLst/>
        </a:prstGeom>
        <a:solidFill>
          <a:schemeClr val="lt1"/>
        </a:solidFill>
        <a:ln w="9525">
          <a:solidFill>
            <a:srgbClr val="FFFFFF">
              <a:shade val="50000"/>
            </a:srgbClr>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gn="ctr">
            <a:lnSpc>
              <a:spcPct val="100000"/>
            </a:lnSpc>
          </a:pPr>
          <a:r>
            <a:rPr lang="es-ES" sz="1100" b="0" strike="noStrike" spc="-1">
              <a:solidFill>
                <a:srgbClr val="000000"/>
              </a:solidFill>
              <a:latin typeface="Calibri"/>
            </a:rPr>
            <a:t>Gràfic III-4.24: </a:t>
          </a:r>
          <a:r>
            <a:rPr lang="ca-ES" sz="1100" b="1" strike="noStrike" spc="-1">
              <a:solidFill>
                <a:srgbClr val="000000"/>
              </a:solidFill>
              <a:latin typeface="Calibri"/>
            </a:rPr>
            <a:t>Percentatge d'enquestats que considera que ha rebut una atenció bona o molt bona en atenció primària (2003-2019)</a:t>
          </a:r>
          <a:endParaRPr lang="ca-ES" sz="1100" b="0" strike="noStrike" spc="-1">
            <a:latin typeface="Times New Roman"/>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8</xdr:col>
      <xdr:colOff>511920</xdr:colOff>
      <xdr:row>22</xdr:row>
      <xdr:rowOff>180720</xdr:rowOff>
    </xdr:to>
    <xdr:graphicFrame macro="">
      <xdr:nvGraphicFramePr>
        <xdr:cNvPr id="30" name="1 Gráfico">
          <a:extLst>
            <a:ext uri="{FF2B5EF4-FFF2-40B4-BE49-F238E27FC236}">
              <a16:creationId xmlns:a16="http://schemas.microsoft.com/office/drawing/2014/main" id="{00000000-0008-0000-26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9360</xdr:colOff>
      <xdr:row>0</xdr:row>
      <xdr:rowOff>0</xdr:rowOff>
    </xdr:from>
    <xdr:to>
      <xdr:col>9</xdr:col>
      <xdr:colOff>9000</xdr:colOff>
      <xdr:row>3</xdr:row>
      <xdr:rowOff>190080</xdr:rowOff>
    </xdr:to>
    <xdr:sp macro="" textlink="">
      <xdr:nvSpPr>
        <xdr:cNvPr id="31" name="CuadroTexto 5">
          <a:extLst>
            <a:ext uri="{FF2B5EF4-FFF2-40B4-BE49-F238E27FC236}">
              <a16:creationId xmlns:a16="http://schemas.microsoft.com/office/drawing/2014/main" id="{00000000-0008-0000-2600-00001F000000}"/>
            </a:ext>
          </a:extLst>
        </xdr:cNvPr>
        <xdr:cNvSpPr/>
      </xdr:nvSpPr>
      <xdr:spPr>
        <a:xfrm>
          <a:off x="9360" y="0"/>
          <a:ext cx="5347440" cy="599400"/>
        </a:xfrm>
        <a:prstGeom prst="rect">
          <a:avLst/>
        </a:prstGeom>
        <a:solidFill>
          <a:schemeClr val="lt1"/>
        </a:solidFill>
        <a:ln w="9525">
          <a:solidFill>
            <a:srgbClr val="FFFFFF">
              <a:shade val="50000"/>
            </a:srgbClr>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tabLst>
              <a:tab pos="0" algn="l"/>
            </a:tabLst>
          </a:pPr>
          <a:r>
            <a:rPr lang="es-ES" sz="1100" b="1" strike="noStrike" spc="-1">
              <a:solidFill>
                <a:srgbClr val="000000"/>
              </a:solidFill>
              <a:latin typeface="Calibri"/>
            </a:rPr>
            <a:t>Gràfic III-4.25: </a:t>
          </a:r>
          <a:r>
            <a:rPr lang="ca-ES" sz="1100" b="1" strike="noStrike" spc="-1">
              <a:solidFill>
                <a:srgbClr val="000000"/>
              </a:solidFill>
              <a:latin typeface="Calibri"/>
            </a:rPr>
            <a:t>Percentatge d'enquestats que considera que ha rebut una atenció bona o molt bona en la darrera urgència (2004-2019)</a:t>
          </a:r>
          <a:endParaRPr lang="ca-ES" sz="1100" b="0" strike="noStrike" spc="-1">
            <a:latin typeface="Times New Roman"/>
          </a:endParaRPr>
        </a:p>
        <a:p>
          <a:pPr>
            <a:lnSpc>
              <a:spcPct val="100000"/>
            </a:lnSpc>
            <a:tabLst>
              <a:tab pos="0" algn="l"/>
            </a:tabLst>
          </a:pPr>
          <a:endParaRPr lang="ca-ES" sz="1100" b="0" strike="noStrike" spc="-1">
            <a:latin typeface="Times New Roman"/>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19080</xdr:colOff>
      <xdr:row>0</xdr:row>
      <xdr:rowOff>0</xdr:rowOff>
    </xdr:from>
    <xdr:to>
      <xdr:col>11</xdr:col>
      <xdr:colOff>527</xdr:colOff>
      <xdr:row>14</xdr:row>
      <xdr:rowOff>121227</xdr:rowOff>
    </xdr:to>
    <xdr:graphicFrame macro="">
      <xdr:nvGraphicFramePr>
        <xdr:cNvPr id="32" name="1 Gráfico">
          <a:extLst>
            <a:ext uri="{FF2B5EF4-FFF2-40B4-BE49-F238E27FC236}">
              <a16:creationId xmlns:a16="http://schemas.microsoft.com/office/drawing/2014/main" id="{00000000-0008-0000-27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28440</xdr:colOff>
      <xdr:row>1</xdr:row>
      <xdr:rowOff>152280</xdr:rowOff>
    </xdr:from>
    <xdr:to>
      <xdr:col>10</xdr:col>
      <xdr:colOff>447120</xdr:colOff>
      <xdr:row>8</xdr:row>
      <xdr:rowOff>18720</xdr:rowOff>
    </xdr:to>
    <xdr:sp macro="" textlink="">
      <xdr:nvSpPr>
        <xdr:cNvPr id="33" name="CuadroTexto 4">
          <a:extLst>
            <a:ext uri="{FF2B5EF4-FFF2-40B4-BE49-F238E27FC236}">
              <a16:creationId xmlns:a16="http://schemas.microsoft.com/office/drawing/2014/main" id="{00000000-0008-0000-2700-000021000000}"/>
            </a:ext>
          </a:extLst>
        </xdr:cNvPr>
        <xdr:cNvSpPr/>
      </xdr:nvSpPr>
      <xdr:spPr>
        <a:xfrm>
          <a:off x="4351320" y="342720"/>
          <a:ext cx="1955880" cy="1199880"/>
        </a:xfrm>
        <a:prstGeom prst="rect">
          <a:avLst/>
        </a:prstGeom>
        <a:solidFill>
          <a:schemeClr val="lt1"/>
        </a:solidFill>
        <a:ln w="9525">
          <a:solidFill>
            <a:srgbClr val="FFFFFF">
              <a:shade val="50000"/>
            </a:srgbClr>
          </a:solidFill>
          <a:round/>
        </a:ln>
      </xdr:spPr>
      <xdr:style>
        <a:lnRef idx="0">
          <a:scrgbClr r="0" g="0" b="0"/>
        </a:lnRef>
        <a:fillRef idx="0">
          <a:scrgbClr r="0" g="0" b="0"/>
        </a:fillRef>
        <a:effectRef idx="0">
          <a:scrgbClr r="0" g="0" b="0"/>
        </a:effectRef>
        <a:fontRef idx="minor"/>
      </xdr:style>
      <xdr:txBody>
        <a:bodyPr vertOverflow="clip" horzOverflow="clip" lIns="90000" tIns="45000" rIns="90000" bIns="45000">
          <a:noAutofit/>
        </a:bodyPr>
        <a:lstStyle/>
        <a:p>
          <a:pPr algn="ctr">
            <a:lnSpc>
              <a:spcPct val="100000"/>
            </a:lnSpc>
            <a:tabLst>
              <a:tab pos="0" algn="l"/>
            </a:tabLst>
          </a:pPr>
          <a:r>
            <a:rPr lang="es-ES" sz="1100" b="0" strike="noStrike" spc="-1">
              <a:solidFill>
                <a:srgbClr val="000000"/>
              </a:solidFill>
              <a:latin typeface="Calibri"/>
            </a:rPr>
            <a:t>Gràfic III-4.26.</a:t>
          </a:r>
          <a:endParaRPr lang="ca-ES" sz="1100" b="0" strike="noStrike" spc="-1">
            <a:latin typeface="Times New Roman"/>
          </a:endParaRPr>
        </a:p>
        <a:p>
          <a:pPr>
            <a:lnSpc>
              <a:spcPct val="100000"/>
            </a:lnSpc>
            <a:tabLst>
              <a:tab pos="0" algn="l"/>
            </a:tabLst>
          </a:pPr>
          <a:r>
            <a:rPr lang="ca-ES" sz="1100" b="1" strike="noStrike" spc="-1">
              <a:solidFill>
                <a:srgbClr val="000000"/>
              </a:solidFill>
              <a:latin typeface="Calibri"/>
            </a:rPr>
            <a:t>Percentatge de</a:t>
          </a:r>
          <a:r>
            <a:rPr lang="ca-ES" sz="1100" b="1" strike="noStrike" spc="-1" baseline="0">
              <a:solidFill>
                <a:srgbClr val="000000"/>
              </a:solidFill>
              <a:latin typeface="Calibri"/>
            </a:rPr>
            <a:t> persones </a:t>
          </a:r>
          <a:r>
            <a:rPr lang="ca-ES" sz="1100" b="1" strike="noStrike" spc="-1">
              <a:solidFill>
                <a:srgbClr val="000000"/>
              </a:solidFill>
              <a:latin typeface="Calibri"/>
            </a:rPr>
            <a:t>enquestades que considera que ha rebut una atenció bona o molt bona en hospitalització (2003-2019)</a:t>
          </a:r>
          <a:endParaRPr lang="ca-ES" sz="1100" b="0" strike="noStrike" spc="-1">
            <a:latin typeface="Times New Roman"/>
          </a:endParaRPr>
        </a:p>
        <a:p>
          <a:pPr>
            <a:lnSpc>
              <a:spcPct val="100000"/>
            </a:lnSpc>
            <a:tabLst>
              <a:tab pos="0" algn="l"/>
            </a:tabLst>
          </a:pPr>
          <a:endParaRPr lang="ca-ES" sz="1100" b="0" strike="noStrike" spc="-1">
            <a:latin typeface="Times New Roman"/>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828360</xdr:colOff>
      <xdr:row>22</xdr:row>
      <xdr:rowOff>151920</xdr:rowOff>
    </xdr:to>
    <xdr:graphicFrame macro="">
      <xdr:nvGraphicFramePr>
        <xdr:cNvPr id="34" name="2 Gráfico">
          <a:extLst>
            <a:ext uri="{FF2B5EF4-FFF2-40B4-BE49-F238E27FC236}">
              <a16:creationId xmlns:a16="http://schemas.microsoft.com/office/drawing/2014/main" id="{00000000-0008-0000-28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288000</xdr:colOff>
      <xdr:row>7</xdr:row>
      <xdr:rowOff>51120</xdr:rowOff>
    </xdr:from>
    <xdr:to>
      <xdr:col>9</xdr:col>
      <xdr:colOff>607320</xdr:colOff>
      <xdr:row>27</xdr:row>
      <xdr:rowOff>124560</xdr:rowOff>
    </xdr:to>
    <xdr:graphicFrame macro="">
      <xdr:nvGraphicFramePr>
        <xdr:cNvPr id="35" name="Gráfico 2">
          <a:extLst>
            <a:ext uri="{FF2B5EF4-FFF2-40B4-BE49-F238E27FC236}">
              <a16:creationId xmlns:a16="http://schemas.microsoft.com/office/drawing/2014/main" id="{00000000-0008-0000-2E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19080</xdr:colOff>
      <xdr:row>16</xdr:row>
      <xdr:rowOff>142920</xdr:rowOff>
    </xdr:from>
    <xdr:to>
      <xdr:col>11</xdr:col>
      <xdr:colOff>572400</xdr:colOff>
      <xdr:row>42</xdr:row>
      <xdr:rowOff>173160</xdr:rowOff>
    </xdr:to>
    <xdr:graphicFrame macro="">
      <xdr:nvGraphicFramePr>
        <xdr:cNvPr id="2" name="Gráfico 4">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330120</xdr:colOff>
      <xdr:row>0</xdr:row>
      <xdr:rowOff>111240</xdr:rowOff>
    </xdr:from>
    <xdr:to>
      <xdr:col>1</xdr:col>
      <xdr:colOff>513720</xdr:colOff>
      <xdr:row>2</xdr:row>
      <xdr:rowOff>115920</xdr:rowOff>
    </xdr:to>
    <xdr:sp macro="" textlink="">
      <xdr:nvSpPr>
        <xdr:cNvPr id="3" name="CustomShape 1">
          <a:extLst>
            <a:ext uri="{FF2B5EF4-FFF2-40B4-BE49-F238E27FC236}">
              <a16:creationId xmlns:a16="http://schemas.microsoft.com/office/drawing/2014/main" id="{00000000-0008-0000-0400-000003000000}"/>
            </a:ext>
          </a:extLst>
        </xdr:cNvPr>
        <xdr:cNvSpPr/>
      </xdr:nvSpPr>
      <xdr:spPr>
        <a:xfrm>
          <a:off x="2022840" y="111240"/>
          <a:ext cx="183600" cy="36648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7</xdr:col>
      <xdr:colOff>275760</xdr:colOff>
      <xdr:row>0</xdr:row>
      <xdr:rowOff>68040</xdr:rowOff>
    </xdr:from>
    <xdr:to>
      <xdr:col>13</xdr:col>
      <xdr:colOff>4320</xdr:colOff>
      <xdr:row>11</xdr:row>
      <xdr:rowOff>127800</xdr:rowOff>
    </xdr:to>
    <xdr:graphicFrame macro="">
      <xdr:nvGraphicFramePr>
        <xdr:cNvPr id="36" name="Gráfico 2">
          <a:extLst>
            <a:ext uri="{FF2B5EF4-FFF2-40B4-BE49-F238E27FC236}">
              <a16:creationId xmlns:a16="http://schemas.microsoft.com/office/drawing/2014/main" id="{00000000-0008-0000-33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215280</xdr:colOff>
      <xdr:row>13</xdr:row>
      <xdr:rowOff>115200</xdr:rowOff>
    </xdr:from>
    <xdr:to>
      <xdr:col>12</xdr:col>
      <xdr:colOff>411120</xdr:colOff>
      <xdr:row>25</xdr:row>
      <xdr:rowOff>53280</xdr:rowOff>
    </xdr:to>
    <xdr:graphicFrame macro="">
      <xdr:nvGraphicFramePr>
        <xdr:cNvPr id="37" name="Gráfico 3">
          <a:extLst>
            <a:ext uri="{FF2B5EF4-FFF2-40B4-BE49-F238E27FC236}">
              <a16:creationId xmlns:a16="http://schemas.microsoft.com/office/drawing/2014/main" id="{00000000-0008-0000-3300-00002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279720</xdr:colOff>
      <xdr:row>31</xdr:row>
      <xdr:rowOff>77400</xdr:rowOff>
    </xdr:from>
    <xdr:to>
      <xdr:col>13</xdr:col>
      <xdr:colOff>47520</xdr:colOff>
      <xdr:row>47</xdr:row>
      <xdr:rowOff>28440</xdr:rowOff>
    </xdr:to>
    <xdr:graphicFrame macro="">
      <xdr:nvGraphicFramePr>
        <xdr:cNvPr id="38" name="Gráfico 5">
          <a:extLst>
            <a:ext uri="{FF2B5EF4-FFF2-40B4-BE49-F238E27FC236}">
              <a16:creationId xmlns:a16="http://schemas.microsoft.com/office/drawing/2014/main" id="{00000000-0008-0000-33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184680</xdr:colOff>
      <xdr:row>50</xdr:row>
      <xdr:rowOff>67680</xdr:rowOff>
    </xdr:from>
    <xdr:to>
      <xdr:col>12</xdr:col>
      <xdr:colOff>411120</xdr:colOff>
      <xdr:row>63</xdr:row>
      <xdr:rowOff>154800</xdr:rowOff>
    </xdr:to>
    <xdr:graphicFrame macro="">
      <xdr:nvGraphicFramePr>
        <xdr:cNvPr id="39" name="Gráfico 6">
          <a:extLst>
            <a:ext uri="{FF2B5EF4-FFF2-40B4-BE49-F238E27FC236}">
              <a16:creationId xmlns:a16="http://schemas.microsoft.com/office/drawing/2014/main" id="{00000000-0008-0000-3300-00002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345600</xdr:colOff>
      <xdr:row>70</xdr:row>
      <xdr:rowOff>77400</xdr:rowOff>
    </xdr:from>
    <xdr:to>
      <xdr:col>13</xdr:col>
      <xdr:colOff>134640</xdr:colOff>
      <xdr:row>84</xdr:row>
      <xdr:rowOff>151920</xdr:rowOff>
    </xdr:to>
    <xdr:graphicFrame macro="">
      <xdr:nvGraphicFramePr>
        <xdr:cNvPr id="40" name="Gráfico 7">
          <a:extLst>
            <a:ext uri="{FF2B5EF4-FFF2-40B4-BE49-F238E27FC236}">
              <a16:creationId xmlns:a16="http://schemas.microsoft.com/office/drawing/2014/main" id="{00000000-0008-0000-3300-00002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376560</xdr:colOff>
      <xdr:row>91</xdr:row>
      <xdr:rowOff>20160</xdr:rowOff>
    </xdr:from>
    <xdr:to>
      <xdr:col>13</xdr:col>
      <xdr:colOff>124200</xdr:colOff>
      <xdr:row>106</xdr:row>
      <xdr:rowOff>60480</xdr:rowOff>
    </xdr:to>
    <xdr:graphicFrame macro="">
      <xdr:nvGraphicFramePr>
        <xdr:cNvPr id="41" name="Gráfico 8">
          <a:extLst>
            <a:ext uri="{FF2B5EF4-FFF2-40B4-BE49-F238E27FC236}">
              <a16:creationId xmlns:a16="http://schemas.microsoft.com/office/drawing/2014/main" id="{00000000-0008-0000-33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60840</xdr:colOff>
      <xdr:row>23</xdr:row>
      <xdr:rowOff>68040</xdr:rowOff>
    </xdr:from>
    <xdr:to>
      <xdr:col>21</xdr:col>
      <xdr:colOff>161640</xdr:colOff>
      <xdr:row>36</xdr:row>
      <xdr:rowOff>55800</xdr:rowOff>
    </xdr:to>
    <xdr:graphicFrame macro="">
      <xdr:nvGraphicFramePr>
        <xdr:cNvPr id="42" name="Gráfico 2">
          <a:extLst>
            <a:ext uri="{FF2B5EF4-FFF2-40B4-BE49-F238E27FC236}">
              <a16:creationId xmlns:a16="http://schemas.microsoft.com/office/drawing/2014/main" id="{00000000-0008-0000-34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54000</xdr:colOff>
      <xdr:row>43</xdr:row>
      <xdr:rowOff>39960</xdr:rowOff>
    </xdr:from>
    <xdr:to>
      <xdr:col>8</xdr:col>
      <xdr:colOff>211680</xdr:colOff>
      <xdr:row>56</xdr:row>
      <xdr:rowOff>131400</xdr:rowOff>
    </xdr:to>
    <xdr:graphicFrame macro="">
      <xdr:nvGraphicFramePr>
        <xdr:cNvPr id="43" name="Gráfico 3">
          <a:extLst>
            <a:ext uri="{FF2B5EF4-FFF2-40B4-BE49-F238E27FC236}">
              <a16:creationId xmlns:a16="http://schemas.microsoft.com/office/drawing/2014/main" id="{00000000-0008-0000-3400-00002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145440</xdr:colOff>
      <xdr:row>12</xdr:row>
      <xdr:rowOff>137160</xdr:rowOff>
    </xdr:from>
    <xdr:to>
      <xdr:col>10</xdr:col>
      <xdr:colOff>182520</xdr:colOff>
      <xdr:row>32</xdr:row>
      <xdr:rowOff>136800</xdr:rowOff>
    </xdr:to>
    <xdr:graphicFrame macro="">
      <xdr:nvGraphicFramePr>
        <xdr:cNvPr id="4" name="Gráfico 1026">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85680</xdr:colOff>
      <xdr:row>13</xdr:row>
      <xdr:rowOff>12600</xdr:rowOff>
    </xdr:from>
    <xdr:to>
      <xdr:col>20</xdr:col>
      <xdr:colOff>761400</xdr:colOff>
      <xdr:row>32</xdr:row>
      <xdr:rowOff>52920</xdr:rowOff>
    </xdr:to>
    <xdr:graphicFrame macro="">
      <xdr:nvGraphicFramePr>
        <xdr:cNvPr id="5" name="Gráfico 1027">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387360</xdr:colOff>
      <xdr:row>23</xdr:row>
      <xdr:rowOff>29520</xdr:rowOff>
    </xdr:from>
    <xdr:to>
      <xdr:col>7</xdr:col>
      <xdr:colOff>300600</xdr:colOff>
      <xdr:row>40</xdr:row>
      <xdr:rowOff>19080</xdr:rowOff>
    </xdr:to>
    <xdr:graphicFrame macro="">
      <xdr:nvGraphicFramePr>
        <xdr:cNvPr id="6" name="Gráfico 4">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583200</xdr:colOff>
      <xdr:row>1</xdr:row>
      <xdr:rowOff>96480</xdr:rowOff>
    </xdr:from>
    <xdr:to>
      <xdr:col>15</xdr:col>
      <xdr:colOff>289440</xdr:colOff>
      <xdr:row>37</xdr:row>
      <xdr:rowOff>136800</xdr:rowOff>
    </xdr:to>
    <xdr:graphicFrame macro="">
      <xdr:nvGraphicFramePr>
        <xdr:cNvPr id="7" name="1 Gráfico">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30600</xdr:colOff>
      <xdr:row>23</xdr:row>
      <xdr:rowOff>8640</xdr:rowOff>
    </xdr:from>
    <xdr:to>
      <xdr:col>12</xdr:col>
      <xdr:colOff>376560</xdr:colOff>
      <xdr:row>54</xdr:row>
      <xdr:rowOff>16920</xdr:rowOff>
    </xdr:to>
    <xdr:graphicFrame macro="">
      <xdr:nvGraphicFramePr>
        <xdr:cNvPr id="8" name="Gráfico 2">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185400</xdr:colOff>
      <xdr:row>7</xdr:row>
      <xdr:rowOff>56880</xdr:rowOff>
    </xdr:from>
    <xdr:to>
      <xdr:col>14</xdr:col>
      <xdr:colOff>161640</xdr:colOff>
      <xdr:row>28</xdr:row>
      <xdr:rowOff>51480</xdr:rowOff>
    </xdr:to>
    <xdr:graphicFrame macro="">
      <xdr:nvGraphicFramePr>
        <xdr:cNvPr id="9" name="Gráfico 3">
          <a:extLst>
            <a:ext uri="{FF2B5EF4-FFF2-40B4-BE49-F238E27FC236}">
              <a16:creationId xmlns:a16="http://schemas.microsoft.com/office/drawing/2014/main" id="{00000000-0008-0000-0C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36360</xdr:colOff>
      <xdr:row>5</xdr:row>
      <xdr:rowOff>194400</xdr:rowOff>
    </xdr:from>
    <xdr:to>
      <xdr:col>11</xdr:col>
      <xdr:colOff>676080</xdr:colOff>
      <xdr:row>20</xdr:row>
      <xdr:rowOff>186480</xdr:rowOff>
    </xdr:to>
    <xdr:graphicFrame macro="">
      <xdr:nvGraphicFramePr>
        <xdr:cNvPr id="10" name="6 Gráfico">
          <a:extLst>
            <a:ext uri="{FF2B5EF4-FFF2-40B4-BE49-F238E27FC236}">
              <a16:creationId xmlns:a16="http://schemas.microsoft.com/office/drawing/2014/main" id="{00000000-0008-0000-0D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gpif/planif/01%20Ciencia%20dgpif/INFORME%20CES/Informe%202020/III.4.%20Salut,%20qualitat%20de%20vida%20i%20serveis%20sanitaris%202020_PLANI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gpif\planif\A21%20SNS\2%20bar&#243;metro%20sanitario\ASun%20barometro%20sanitario%20elaborado\barometro%20sanitario%202019\Barometro%20sanitario%202019\asun%20barometro%20graficas%202019_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gpif\planif\A21%20SNS\2%20bar&#243;metro%20sanitario\ASun%20barometro%20sanitario%20elaborado\barometro%20sanitario%202019\Barometro%20sanitario%202019\s&#243;lo%20graficas%20apiladas%202019\P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Hoja4"/>
      <sheetName val="Hoja2"/>
      <sheetName val="Hoja3"/>
      <sheetName val="Q2"/>
      <sheetName val="Q3"/>
      <sheetName val="G1"/>
      <sheetName val="G2-G3"/>
      <sheetName val="G4"/>
      <sheetName val="Q4"/>
      <sheetName val="Q5"/>
      <sheetName val="G5"/>
      <sheetName val="G6"/>
      <sheetName val="Q6"/>
      <sheetName val="G7"/>
      <sheetName val="III-4.8. G1 vida"/>
      <sheetName val="III-4.9. G2 causes"/>
      <sheetName val="III-4.10. G3 c exte"/>
      <sheetName val="III-4.11. G4 SIDA "/>
      <sheetName val="III-4.12. G5 grip"/>
      <sheetName val="Q7"/>
      <sheetName val="Q III-4.8. T1 MDO"/>
      <sheetName val="III-4.13. G6 es salut"/>
      <sheetName val="III-4.14. G8"/>
      <sheetName val="III-4.9. Q8"/>
      <sheetName val="III-4.10. Q9"/>
      <sheetName val="III-4.11. Q10"/>
      <sheetName val="III-4.12. Q11"/>
      <sheetName val="III-4.14. G7 IVE"/>
      <sheetName val="III-4.15. G8 tabac"/>
      <sheetName val="III-4.16. G9 alcohol"/>
      <sheetName val="III-4.17. G10 drogues"/>
      <sheetName val="III-4.18. G11 estudiants"/>
      <sheetName val="III-4.19. G12 obes adults"/>
      <sheetName val="III-4.20. G13 obes infantil"/>
      <sheetName val="III-4.21. G14 fruites "/>
      <sheetName val="III-4.22. G15 activitat física"/>
      <sheetName val="III-4.23. G9"/>
      <sheetName val="III-4.13. Q12"/>
      <sheetName val="III-4.14. Q13"/>
      <sheetName val="III-4.24. G10"/>
      <sheetName val="QA1"/>
      <sheetName val="QA2"/>
      <sheetName val="QA3"/>
      <sheetName val="QA4"/>
      <sheetName val="QA5"/>
      <sheetName val="QA6"/>
      <sheetName val="QA7"/>
      <sheetName val="QA8"/>
      <sheetName val="QA9"/>
      <sheetName val="QA10"/>
      <sheetName val="AQ70-AQ75.1-AG1-AG6 "/>
      <sheetName val="AQ76-G28-29"/>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C2" t="str">
            <v>Illes Balears</v>
          </cell>
          <cell r="D2" t="str">
            <v>Espanya</v>
          </cell>
        </row>
        <row r="3">
          <cell r="A3">
            <v>2013</v>
          </cell>
          <cell r="B3" t="str">
            <v>Nins</v>
          </cell>
          <cell r="C3">
            <v>3.15</v>
          </cell>
          <cell r="D3">
            <v>2.87</v>
          </cell>
        </row>
        <row r="4">
          <cell r="B4" t="str">
            <v>Nines</v>
          </cell>
          <cell r="C4">
            <v>2.34</v>
          </cell>
          <cell r="D4">
            <v>2.5299999999999998</v>
          </cell>
        </row>
        <row r="5">
          <cell r="B5" t="str">
            <v>Total</v>
          </cell>
          <cell r="C5">
            <v>2.75</v>
          </cell>
          <cell r="D5">
            <v>2.71</v>
          </cell>
        </row>
        <row r="6">
          <cell r="A6">
            <v>2014</v>
          </cell>
          <cell r="B6" t="str">
            <v>Nins</v>
          </cell>
          <cell r="C6">
            <v>2.87</v>
          </cell>
          <cell r="D6">
            <v>3.01</v>
          </cell>
        </row>
        <row r="7">
          <cell r="B7" t="str">
            <v>Nines</v>
          </cell>
          <cell r="C7">
            <v>2.16</v>
          </cell>
          <cell r="D7">
            <v>2.62</v>
          </cell>
        </row>
        <row r="8">
          <cell r="B8" t="str">
            <v>Total</v>
          </cell>
          <cell r="C8">
            <v>2.5299999999999998</v>
          </cell>
          <cell r="D8">
            <v>2.82</v>
          </cell>
        </row>
        <row r="9">
          <cell r="A9">
            <v>2015</v>
          </cell>
          <cell r="B9" t="str">
            <v>Nins</v>
          </cell>
          <cell r="C9">
            <v>2.95</v>
          </cell>
          <cell r="D9">
            <v>2.88</v>
          </cell>
        </row>
        <row r="10">
          <cell r="B10" t="str">
            <v>Nines</v>
          </cell>
          <cell r="C10">
            <v>2.5099999999999998</v>
          </cell>
          <cell r="D10">
            <v>2.4500000000000002</v>
          </cell>
        </row>
        <row r="11">
          <cell r="B11" t="str">
            <v>Total</v>
          </cell>
          <cell r="C11">
            <v>2.74</v>
          </cell>
          <cell r="D11">
            <v>2.67</v>
          </cell>
        </row>
        <row r="12">
          <cell r="A12">
            <v>2016</v>
          </cell>
          <cell r="B12" t="str">
            <v>Nins</v>
          </cell>
          <cell r="C12">
            <v>3.31</v>
          </cell>
          <cell r="D12">
            <v>2.88</v>
          </cell>
        </row>
        <row r="13">
          <cell r="B13" t="str">
            <v>Nines</v>
          </cell>
          <cell r="C13">
            <v>3.28</v>
          </cell>
          <cell r="D13">
            <v>2.4500000000000002</v>
          </cell>
        </row>
        <row r="14">
          <cell r="B14" t="str">
            <v>Total</v>
          </cell>
          <cell r="C14">
            <v>3.3</v>
          </cell>
          <cell r="D14">
            <v>2.68</v>
          </cell>
        </row>
        <row r="15">
          <cell r="A15">
            <v>2017</v>
          </cell>
          <cell r="B15" t="str">
            <v>Nins</v>
          </cell>
          <cell r="C15">
            <v>3.21</v>
          </cell>
          <cell r="D15">
            <v>2.98</v>
          </cell>
        </row>
        <row r="16">
          <cell r="B16" t="str">
            <v>Nines</v>
          </cell>
          <cell r="C16">
            <v>2.8</v>
          </cell>
          <cell r="D16">
            <v>2.44</v>
          </cell>
        </row>
        <row r="17">
          <cell r="B17" t="str">
            <v>Total</v>
          </cell>
          <cell r="C17">
            <v>3.01</v>
          </cell>
          <cell r="D17">
            <v>2.72</v>
          </cell>
        </row>
        <row r="18">
          <cell r="A18">
            <v>2018</v>
          </cell>
          <cell r="B18" t="str">
            <v>Nins</v>
          </cell>
          <cell r="C18">
            <v>1.88</v>
          </cell>
          <cell r="D18">
            <v>2.85</v>
          </cell>
        </row>
        <row r="19">
          <cell r="B19" t="str">
            <v>Nines</v>
          </cell>
          <cell r="C19">
            <v>2.2200000000000002</v>
          </cell>
          <cell r="D19">
            <v>2.52</v>
          </cell>
        </row>
        <row r="20">
          <cell r="B20" t="str">
            <v>Total</v>
          </cell>
          <cell r="C20">
            <v>2.04</v>
          </cell>
          <cell r="D20">
            <v>2.69</v>
          </cell>
        </row>
        <row r="21">
          <cell r="A21">
            <v>2019</v>
          </cell>
          <cell r="B21" t="str">
            <v>Nins</v>
          </cell>
          <cell r="C21">
            <v>2.81</v>
          </cell>
          <cell r="D21">
            <v>2.89</v>
          </cell>
        </row>
        <row r="22">
          <cell r="B22" t="str">
            <v>Nines</v>
          </cell>
          <cell r="C22">
            <v>3.62</v>
          </cell>
          <cell r="D22">
            <v>2.38</v>
          </cell>
        </row>
        <row r="23">
          <cell r="B23" t="str">
            <v>Total</v>
          </cell>
          <cell r="C23">
            <v>3.2</v>
          </cell>
          <cell r="D23">
            <v>2.65</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7b"/>
      <sheetName val="P 9f"/>
      <sheetName val="P 10c"/>
      <sheetName val="Índice"/>
      <sheetName val="P 1"/>
      <sheetName val="P 2"/>
      <sheetName val="P 3"/>
      <sheetName val="P 4"/>
      <sheetName val="P 7"/>
      <sheetName val="P 7a"/>
      <sheetName val="P 7c"/>
      <sheetName val="P 8"/>
      <sheetName val="P 9"/>
      <sheetName val="P 9a"/>
      <sheetName val="P 9b"/>
      <sheetName val="P 9c"/>
      <sheetName val="P 9d"/>
      <sheetName val="P 9e"/>
      <sheetName val="P 10"/>
      <sheetName val="P 10a"/>
      <sheetName val="P 10b"/>
      <sheetName val="P 10d"/>
      <sheetName val="P 11"/>
      <sheetName val="P 12"/>
      <sheetName val="P 12a"/>
      <sheetName val="P 12d"/>
      <sheetName val="P 12e"/>
      <sheetName val="P 12f"/>
      <sheetName val="P 13"/>
      <sheetName val="P 16"/>
      <sheetName val="P 17"/>
      <sheetName val="P 18"/>
      <sheetName val="P 19"/>
      <sheetName val="P 20"/>
      <sheetName val="Hoja3"/>
    </sheetNames>
    <sheetDataSet>
      <sheetData sheetId="0">
        <row r="5">
          <cell r="H5">
            <v>2003</v>
          </cell>
          <cell r="I5">
            <v>2004</v>
          </cell>
          <cell r="J5">
            <v>2005</v>
          </cell>
          <cell r="K5">
            <v>2006</v>
          </cell>
          <cell r="L5">
            <v>2007</v>
          </cell>
          <cell r="M5">
            <v>2008</v>
          </cell>
          <cell r="N5">
            <v>2009</v>
          </cell>
          <cell r="O5">
            <v>2010</v>
          </cell>
          <cell r="P5">
            <v>2011</v>
          </cell>
          <cell r="Q5">
            <v>2012</v>
          </cell>
          <cell r="R5">
            <v>2013</v>
          </cell>
          <cell r="S5">
            <v>2014</v>
          </cell>
          <cell r="T5">
            <v>2015</v>
          </cell>
          <cell r="U5">
            <v>2016</v>
          </cell>
          <cell r="V5">
            <v>2017</v>
          </cell>
          <cell r="W5">
            <v>2018</v>
          </cell>
          <cell r="X5">
            <v>2019</v>
          </cell>
        </row>
        <row r="9">
          <cell r="A9" t="str">
            <v xml:space="preserve">   Baleares</v>
          </cell>
          <cell r="H9">
            <v>83.45</v>
          </cell>
          <cell r="I9">
            <v>83.57</v>
          </cell>
          <cell r="J9">
            <v>77.3</v>
          </cell>
          <cell r="K9">
            <v>87.680405976215667</v>
          </cell>
          <cell r="L9" t="str">
            <v>---</v>
          </cell>
          <cell r="M9">
            <v>80.83699933205925</v>
          </cell>
          <cell r="N9">
            <v>85.4</v>
          </cell>
          <cell r="O9">
            <v>87.88</v>
          </cell>
          <cell r="P9">
            <v>90.05</v>
          </cell>
          <cell r="Q9">
            <v>92.12</v>
          </cell>
          <cell r="R9">
            <v>86.5</v>
          </cell>
          <cell r="S9">
            <v>86.9</v>
          </cell>
          <cell r="T9">
            <v>89.9</v>
          </cell>
          <cell r="U9">
            <v>85.9</v>
          </cell>
          <cell r="V9">
            <v>86.2</v>
          </cell>
          <cell r="W9">
            <v>87.5</v>
          </cell>
          <cell r="X9">
            <v>88.2</v>
          </cell>
        </row>
        <row r="25">
          <cell r="A25" t="str">
            <v>TOTAL</v>
          </cell>
          <cell r="H25">
            <v>82.57</v>
          </cell>
          <cell r="I25">
            <v>84.4</v>
          </cell>
          <cell r="J25">
            <v>83.6</v>
          </cell>
          <cell r="K25">
            <v>84.005266367835162</v>
          </cell>
          <cell r="L25" t="str">
            <v>---</v>
          </cell>
          <cell r="M25">
            <v>84.915346684259106</v>
          </cell>
          <cell r="N25">
            <v>86.1</v>
          </cell>
          <cell r="O25">
            <v>86.27</v>
          </cell>
          <cell r="P25">
            <v>86.63</v>
          </cell>
          <cell r="Q25">
            <v>87.56</v>
          </cell>
          <cell r="R25">
            <v>87.09</v>
          </cell>
          <cell r="S25">
            <v>88</v>
          </cell>
          <cell r="T25">
            <v>86.3</v>
          </cell>
          <cell r="U25">
            <v>86</v>
          </cell>
          <cell r="V25">
            <v>87.4</v>
          </cell>
          <cell r="W25">
            <v>86.5</v>
          </cell>
          <cell r="X25">
            <v>82.6</v>
          </cell>
        </row>
      </sheetData>
      <sheetData sheetId="1">
        <row r="5">
          <cell r="B5">
            <v>2004</v>
          </cell>
          <cell r="C5">
            <v>2005</v>
          </cell>
          <cell r="D5">
            <v>2006</v>
          </cell>
          <cell r="E5">
            <v>2007</v>
          </cell>
          <cell r="F5">
            <v>2008</v>
          </cell>
          <cell r="G5">
            <v>2009</v>
          </cell>
          <cell r="H5">
            <v>2010</v>
          </cell>
          <cell r="I5">
            <v>2011</v>
          </cell>
          <cell r="J5">
            <v>2012</v>
          </cell>
          <cell r="K5">
            <v>2013</v>
          </cell>
          <cell r="L5">
            <v>2014</v>
          </cell>
          <cell r="M5">
            <v>2015</v>
          </cell>
          <cell r="N5">
            <v>2016</v>
          </cell>
          <cell r="O5">
            <v>2017</v>
          </cell>
          <cell r="P5">
            <v>2018</v>
          </cell>
          <cell r="Q5">
            <v>2019</v>
          </cell>
        </row>
        <row r="9">
          <cell r="A9" t="str">
            <v xml:space="preserve">   Baleares</v>
          </cell>
          <cell r="B9">
            <v>77.010000000000005</v>
          </cell>
          <cell r="C9">
            <v>70.731696133812704</v>
          </cell>
          <cell r="D9">
            <v>86.292659728480601</v>
          </cell>
          <cell r="E9">
            <v>86.425607587433305</v>
          </cell>
          <cell r="F9">
            <v>69.207865719988177</v>
          </cell>
          <cell r="G9">
            <v>76.099999999999994</v>
          </cell>
          <cell r="H9">
            <v>78.010000000000005</v>
          </cell>
          <cell r="I9">
            <v>85.7</v>
          </cell>
          <cell r="J9">
            <v>82.59</v>
          </cell>
          <cell r="K9">
            <v>81.92</v>
          </cell>
          <cell r="L9">
            <v>79</v>
          </cell>
          <cell r="M9">
            <v>82.8</v>
          </cell>
          <cell r="N9">
            <v>83.4</v>
          </cell>
          <cell r="O9">
            <v>83.1</v>
          </cell>
          <cell r="P9">
            <v>81.900000000000006</v>
          </cell>
          <cell r="Q9">
            <v>84.5</v>
          </cell>
        </row>
        <row r="25">
          <cell r="A25" t="str">
            <v>TOTAL</v>
          </cell>
          <cell r="B25">
            <v>76.599999999999994</v>
          </cell>
          <cell r="C25">
            <v>77.844066089611687</v>
          </cell>
          <cell r="D25">
            <v>76.977238350138521</v>
          </cell>
          <cell r="E25">
            <v>79.403820811933741</v>
          </cell>
          <cell r="F25">
            <v>75.187388988834499</v>
          </cell>
          <cell r="G25">
            <v>77.7</v>
          </cell>
          <cell r="H25">
            <v>77.84</v>
          </cell>
          <cell r="I25">
            <v>80.349999999999994</v>
          </cell>
          <cell r="J25">
            <v>79.38</v>
          </cell>
          <cell r="K25">
            <v>79.52</v>
          </cell>
          <cell r="L25">
            <v>79.7</v>
          </cell>
          <cell r="M25">
            <v>80.5</v>
          </cell>
          <cell r="N25">
            <v>75.8</v>
          </cell>
          <cell r="O25">
            <v>78.099999999999994</v>
          </cell>
          <cell r="P25">
            <v>77.5</v>
          </cell>
          <cell r="Q25">
            <v>79</v>
          </cell>
        </row>
      </sheetData>
      <sheetData sheetId="2">
        <row r="5">
          <cell r="B5">
            <v>2003</v>
          </cell>
          <cell r="C5">
            <v>2004</v>
          </cell>
          <cell r="D5">
            <v>2005</v>
          </cell>
          <cell r="E5">
            <v>2006</v>
          </cell>
          <cell r="F5">
            <v>2007</v>
          </cell>
          <cell r="G5">
            <v>2008</v>
          </cell>
          <cell r="H5">
            <v>2009</v>
          </cell>
          <cell r="I5">
            <v>2010</v>
          </cell>
          <cell r="J5">
            <v>2011</v>
          </cell>
          <cell r="K5">
            <v>2012</v>
          </cell>
          <cell r="L5">
            <v>2013</v>
          </cell>
          <cell r="M5">
            <v>2014</v>
          </cell>
          <cell r="N5">
            <v>2015</v>
          </cell>
          <cell r="O5">
            <v>2016</v>
          </cell>
          <cell r="P5">
            <v>2017</v>
          </cell>
          <cell r="Q5">
            <v>2018</v>
          </cell>
          <cell r="R5">
            <v>2019</v>
          </cell>
        </row>
        <row r="9">
          <cell r="A9" t="str">
            <v xml:space="preserve">   Baleares</v>
          </cell>
          <cell r="B9">
            <v>81.692993114621373</v>
          </cell>
          <cell r="C9">
            <v>85.87</v>
          </cell>
          <cell r="D9">
            <v>79.400000000000006</v>
          </cell>
          <cell r="E9">
            <v>91.241852196732466</v>
          </cell>
          <cell r="F9">
            <v>84.858289745773035</v>
          </cell>
          <cell r="G9">
            <v>76.783167738164792</v>
          </cell>
          <cell r="H9">
            <v>89.4</v>
          </cell>
          <cell r="I9">
            <v>78.73</v>
          </cell>
          <cell r="J9">
            <v>88.41</v>
          </cell>
          <cell r="K9">
            <v>88.67</v>
          </cell>
          <cell r="L9">
            <v>84.78</v>
          </cell>
          <cell r="M9">
            <v>84.7</v>
          </cell>
          <cell r="N9">
            <v>86</v>
          </cell>
          <cell r="O9">
            <v>76.599999999999994</v>
          </cell>
          <cell r="P9">
            <v>78.7</v>
          </cell>
          <cell r="Q9">
            <v>85</v>
          </cell>
          <cell r="R9">
            <v>86.899999999999991</v>
          </cell>
        </row>
        <row r="25">
          <cell r="A25" t="str">
            <v>TOTAL</v>
          </cell>
          <cell r="B25">
            <v>80.265613177011161</v>
          </cell>
          <cell r="C25">
            <v>80</v>
          </cell>
          <cell r="D25">
            <v>76.5</v>
          </cell>
          <cell r="E25">
            <v>81.616244274499223</v>
          </cell>
          <cell r="F25">
            <v>81.145128616749076</v>
          </cell>
          <cell r="G25">
            <v>81.745850285239911</v>
          </cell>
          <cell r="H25">
            <v>82</v>
          </cell>
          <cell r="I25">
            <v>81.48</v>
          </cell>
          <cell r="J25">
            <v>82.7</v>
          </cell>
          <cell r="K25">
            <v>83.46</v>
          </cell>
          <cell r="L25">
            <v>83.95</v>
          </cell>
          <cell r="M25">
            <v>83.3</v>
          </cell>
          <cell r="N25">
            <v>82.2</v>
          </cell>
          <cell r="O25">
            <v>79.5</v>
          </cell>
          <cell r="P25">
            <v>83.5</v>
          </cell>
          <cell r="Q25">
            <v>84</v>
          </cell>
          <cell r="R25">
            <v>84.4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6"/>
      <sheetName val="Hoja2"/>
      <sheetName val="Hoja3"/>
    </sheetNames>
    <sheetDataSet>
      <sheetData sheetId="0">
        <row r="1">
          <cell r="B1" t="str">
            <v>2000 CAIB</v>
          </cell>
          <cell r="C1" t="str">
            <v>2000 SNS</v>
          </cell>
          <cell r="E1" t="str">
            <v>2002 CAIB</v>
          </cell>
          <cell r="F1" t="str">
            <v>2002 SNS</v>
          </cell>
          <cell r="H1" t="str">
            <v>2003 CAIB</v>
          </cell>
          <cell r="I1" t="str">
            <v>2003 SNS</v>
          </cell>
          <cell r="K1" t="str">
            <v>2004 CAIB</v>
          </cell>
          <cell r="L1" t="str">
            <v>2004 SNS</v>
          </cell>
          <cell r="N1" t="str">
            <v>2005 CAIB</v>
          </cell>
          <cell r="O1" t="str">
            <v>2005 SNS</v>
          </cell>
          <cell r="Q1" t="str">
            <v xml:space="preserve">2006 CAIB </v>
          </cell>
          <cell r="R1" t="str">
            <v>2006 SNS</v>
          </cell>
          <cell r="T1" t="str">
            <v xml:space="preserve">2007 CAIB </v>
          </cell>
          <cell r="U1" t="str">
            <v>2007 SNS</v>
          </cell>
          <cell r="W1" t="str">
            <v>2008 CAIB</v>
          </cell>
          <cell r="X1" t="str">
            <v>2008 SNS</v>
          </cell>
          <cell r="Z1" t="str">
            <v xml:space="preserve">2009 CAIB </v>
          </cell>
          <cell r="AA1" t="str">
            <v>2009 SNS</v>
          </cell>
          <cell r="AC1" t="str">
            <v xml:space="preserve">2010 CAIB </v>
          </cell>
          <cell r="AD1" t="str">
            <v>2010 SNS</v>
          </cell>
          <cell r="AF1" t="str">
            <v>2011 CAIB</v>
          </cell>
          <cell r="AG1" t="str">
            <v>2011 SNS</v>
          </cell>
          <cell r="AI1" t="str">
            <v xml:space="preserve">2012 CAIB </v>
          </cell>
          <cell r="AJ1" t="str">
            <v>2012 SNS</v>
          </cell>
          <cell r="AL1" t="str">
            <v xml:space="preserve">2013 CAIB </v>
          </cell>
          <cell r="AM1" t="str">
            <v>2013 SNS</v>
          </cell>
          <cell r="AO1" t="str">
            <v>2014 CAIB</v>
          </cell>
          <cell r="AP1" t="str">
            <v>2014 SNS</v>
          </cell>
          <cell r="AR1" t="str">
            <v>2015 CAIB</v>
          </cell>
          <cell r="AS1" t="str">
            <v>2015 SNS</v>
          </cell>
          <cell r="AU1" t="str">
            <v>2016 CAIB</v>
          </cell>
          <cell r="AV1" t="str">
            <v>2016 SNS</v>
          </cell>
          <cell r="AX1" t="str">
            <v>2017 CAIB</v>
          </cell>
          <cell r="AY1" t="str">
            <v>2017 SNS</v>
          </cell>
          <cell r="BA1" t="str">
            <v>2018 CAIB</v>
          </cell>
          <cell r="BB1" t="str">
            <v>2018 SNS</v>
          </cell>
          <cell r="BD1" t="str">
            <v>2019 CAIB</v>
          </cell>
          <cell r="BE1" t="str">
            <v>2019 SNS</v>
          </cell>
        </row>
        <row r="2">
          <cell r="A2" t="str">
            <v>CAIB % de encuestados que creen que la lista de espera ha mejorado en el último año</v>
          </cell>
          <cell r="B2">
            <v>26.06316721801964</v>
          </cell>
          <cell r="E2">
            <v>22.270923418745234</v>
          </cell>
          <cell r="H2">
            <v>23.04</v>
          </cell>
          <cell r="K2">
            <v>23.38</v>
          </cell>
          <cell r="N2">
            <v>27.2</v>
          </cell>
          <cell r="Q2">
            <v>23.874611488911356</v>
          </cell>
          <cell r="T2">
            <v>25.654288388261186</v>
          </cell>
          <cell r="W2">
            <v>18.992662249768589</v>
          </cell>
          <cell r="Z2">
            <v>20</v>
          </cell>
          <cell r="AC2">
            <v>18.98</v>
          </cell>
          <cell r="AF2">
            <v>15.62</v>
          </cell>
          <cell r="AI2">
            <v>7.02</v>
          </cell>
          <cell r="AL2">
            <v>7.79</v>
          </cell>
          <cell r="AO2">
            <v>4.7</v>
          </cell>
          <cell r="AR2">
            <v>6.5</v>
          </cell>
          <cell r="AU2">
            <v>5.3</v>
          </cell>
          <cell r="AX2">
            <v>9</v>
          </cell>
          <cell r="BA2">
            <v>6.6</v>
          </cell>
          <cell r="BD2">
            <v>10.199999999999999</v>
          </cell>
        </row>
        <row r="3">
          <cell r="A3" t="str">
            <v>SNS % de encuestados que creen que la lista de espera ha mejorado en el último año</v>
          </cell>
          <cell r="C3">
            <v>30.025659899524843</v>
          </cell>
          <cell r="F3">
            <v>27.133341268065163</v>
          </cell>
          <cell r="I3">
            <v>27.46</v>
          </cell>
          <cell r="L3">
            <v>24.2</v>
          </cell>
          <cell r="O3">
            <v>23.6</v>
          </cell>
          <cell r="R3">
            <v>24.381340304218309</v>
          </cell>
          <cell r="U3">
            <v>23.871051526730994</v>
          </cell>
          <cell r="X3">
            <v>20.144719108315119</v>
          </cell>
          <cell r="AA3">
            <v>20.7</v>
          </cell>
          <cell r="AD3">
            <v>21.08</v>
          </cell>
          <cell r="AG3">
            <v>18.18</v>
          </cell>
          <cell r="AJ3">
            <v>13.24</v>
          </cell>
          <cell r="AM3">
            <v>9.4600000000000009</v>
          </cell>
          <cell r="AP3">
            <v>7.8</v>
          </cell>
          <cell r="AS3">
            <v>9.6</v>
          </cell>
          <cell r="AV3">
            <v>8.9</v>
          </cell>
          <cell r="AY3">
            <v>7.3</v>
          </cell>
          <cell r="BB3">
            <v>8.1</v>
          </cell>
          <cell r="BE3">
            <v>8</v>
          </cell>
        </row>
        <row r="4">
          <cell r="A4" t="str">
            <v>CAIB % de encuestados que creen que la lista de espera ha empeorado en el último año</v>
          </cell>
          <cell r="B4">
            <v>4.3463258605958304</v>
          </cell>
          <cell r="E4">
            <v>12.231238631142299</v>
          </cell>
          <cell r="H4">
            <v>11.3</v>
          </cell>
          <cell r="K4">
            <v>4.32</v>
          </cell>
          <cell r="N4">
            <v>8.8000000000000007</v>
          </cell>
          <cell r="Q4">
            <v>5.664249635275306</v>
          </cell>
          <cell r="T4">
            <v>3.4795106624774337</v>
          </cell>
          <cell r="W4">
            <v>14.871807049622916</v>
          </cell>
          <cell r="Z4">
            <v>9.9</v>
          </cell>
          <cell r="AC4">
            <v>10.14</v>
          </cell>
          <cell r="AF4">
            <v>16.23</v>
          </cell>
          <cell r="AI4">
            <v>41.71</v>
          </cell>
          <cell r="AL4">
            <v>47.67</v>
          </cell>
          <cell r="AO4">
            <v>52</v>
          </cell>
          <cell r="AR4">
            <v>39.299999999999997</v>
          </cell>
          <cell r="AU4">
            <v>30.8</v>
          </cell>
          <cell r="AX4">
            <v>25.2</v>
          </cell>
          <cell r="BA4">
            <v>21.4</v>
          </cell>
          <cell r="BD4">
            <v>21.4</v>
          </cell>
        </row>
        <row r="5">
          <cell r="A5" t="str">
            <v>SNS % de encuestados que creen que la lista de espera ha empeorado en el último año</v>
          </cell>
          <cell r="C5">
            <v>5.8216918068849264</v>
          </cell>
          <cell r="F5">
            <v>9.1032469301544019</v>
          </cell>
          <cell r="I5">
            <v>8.77</v>
          </cell>
          <cell r="L5">
            <v>9</v>
          </cell>
          <cell r="O5">
            <v>11</v>
          </cell>
          <cell r="R5">
            <v>9.7405524467911846</v>
          </cell>
          <cell r="U5">
            <v>11.015090005147206</v>
          </cell>
          <cell r="X5">
            <v>14.082892439741332</v>
          </cell>
          <cell r="AA5">
            <v>13.1</v>
          </cell>
          <cell r="AD5">
            <v>11.71</v>
          </cell>
          <cell r="AG5">
            <v>18.170000000000002</v>
          </cell>
          <cell r="AJ5">
            <v>29.97</v>
          </cell>
          <cell r="AM5">
            <v>35.119999999999997</v>
          </cell>
          <cell r="AP5">
            <v>38.9</v>
          </cell>
          <cell r="AS5">
            <v>33.299999999999997</v>
          </cell>
          <cell r="AV5">
            <v>28</v>
          </cell>
          <cell r="AY5">
            <v>29.3</v>
          </cell>
          <cell r="BB5">
            <v>24.3</v>
          </cell>
          <cell r="BE5">
            <v>24</v>
          </cell>
        </row>
        <row r="6">
          <cell r="A6" t="str">
            <v>CAIB % de encuestados que cree que la lista de espera sigue igual</v>
          </cell>
          <cell r="B6">
            <v>43.059680705564965</v>
          </cell>
          <cell r="E6">
            <v>47.605144231071705</v>
          </cell>
          <cell r="H6">
            <v>41.3</v>
          </cell>
          <cell r="K6">
            <v>53.69</v>
          </cell>
          <cell r="N6">
            <v>49.5</v>
          </cell>
          <cell r="Q6">
            <v>52.1788336154316</v>
          </cell>
          <cell r="T6">
            <v>59.126612741493346</v>
          </cell>
          <cell r="W6">
            <v>55.518352291167233</v>
          </cell>
          <cell r="Z6">
            <v>55.5</v>
          </cell>
          <cell r="AC6">
            <v>56.33</v>
          </cell>
          <cell r="AF6">
            <v>49.07</v>
          </cell>
          <cell r="AI6">
            <v>34.04</v>
          </cell>
          <cell r="AL6">
            <v>32.71</v>
          </cell>
          <cell r="AO6">
            <v>31.5</v>
          </cell>
          <cell r="AR6">
            <v>40.200000000000003</v>
          </cell>
          <cell r="AU6">
            <v>47.4</v>
          </cell>
          <cell r="AX6">
            <v>47</v>
          </cell>
          <cell r="BA6">
            <v>49.9</v>
          </cell>
          <cell r="BD6">
            <v>47.6</v>
          </cell>
        </row>
        <row r="7">
          <cell r="A7" t="str">
            <v>SNS % de encuestados que cree que la lista de espera sigue igual</v>
          </cell>
          <cell r="C7">
            <v>41.919196589110527</v>
          </cell>
          <cell r="F7">
            <v>46.628810939540458</v>
          </cell>
          <cell r="I7">
            <v>47.68</v>
          </cell>
          <cell r="L7">
            <v>49.6</v>
          </cell>
          <cell r="O7">
            <v>50.8</v>
          </cell>
          <cell r="R7">
            <v>51.223025482265875</v>
          </cell>
          <cell r="U7">
            <v>50.382735354742522</v>
          </cell>
          <cell r="X7">
            <v>50.152664245467221</v>
          </cell>
          <cell r="AA7">
            <v>50.8</v>
          </cell>
          <cell r="AD7">
            <v>49.71</v>
          </cell>
          <cell r="AG7">
            <v>45.12</v>
          </cell>
          <cell r="AJ7">
            <v>41.16</v>
          </cell>
          <cell r="AM7">
            <v>39.15</v>
          </cell>
          <cell r="AP7">
            <v>38</v>
          </cell>
          <cell r="AS7">
            <v>42.2</v>
          </cell>
          <cell r="AV7">
            <v>46.3</v>
          </cell>
          <cell r="AY7">
            <v>44.1</v>
          </cell>
          <cell r="BB7">
            <v>47.7</v>
          </cell>
          <cell r="BE7">
            <v>47</v>
          </cell>
        </row>
        <row r="8">
          <cell r="A8" t="str">
            <v>CAIB % de encuestado que no sabe como ha evolucionado la lista de espera en los útlimos 12 meses</v>
          </cell>
          <cell r="Q8">
            <v>18.3</v>
          </cell>
          <cell r="T8">
            <v>11.7</v>
          </cell>
          <cell r="W8">
            <v>10.6</v>
          </cell>
          <cell r="Z8">
            <v>14.6</v>
          </cell>
          <cell r="AC8">
            <v>14.55</v>
          </cell>
          <cell r="AF8">
            <v>19.07</v>
          </cell>
          <cell r="AI8">
            <v>16.91</v>
          </cell>
          <cell r="AL8">
            <v>11.83</v>
          </cell>
          <cell r="AO8">
            <v>11.8</v>
          </cell>
          <cell r="AR8">
            <v>14</v>
          </cell>
          <cell r="AU8">
            <v>16.5</v>
          </cell>
          <cell r="AX8">
            <v>18.7</v>
          </cell>
          <cell r="BA8">
            <v>21.8</v>
          </cell>
          <cell r="BD8">
            <v>20.8</v>
          </cell>
        </row>
        <row r="9">
          <cell r="A9" t="str">
            <v>SNS % de encuestado que no sabe como ha evolucionado la lista de espera en los útlimos 12 meses</v>
          </cell>
          <cell r="R9">
            <v>14.6</v>
          </cell>
          <cell r="U9">
            <v>14.6</v>
          </cell>
          <cell r="X9">
            <v>15.6</v>
          </cell>
          <cell r="AA9">
            <v>15.2</v>
          </cell>
          <cell r="AD9">
            <v>17.29</v>
          </cell>
          <cell r="AG9">
            <v>18.329999999999998</v>
          </cell>
          <cell r="AJ9">
            <v>15.4</v>
          </cell>
          <cell r="AM9">
            <v>16.07</v>
          </cell>
          <cell r="AP9">
            <v>15</v>
          </cell>
          <cell r="AS9">
            <v>14.8</v>
          </cell>
          <cell r="AV9">
            <v>16.3</v>
          </cell>
          <cell r="AY9">
            <v>19.2</v>
          </cell>
          <cell r="BB9">
            <v>19.8</v>
          </cell>
          <cell r="BE9">
            <v>20.9</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hyperlink" Target="https://www.msssi.gob.es/estadEstudios/estadisticas/BarometroSanitario/" TargetMode="Externa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L310"/>
  <sheetViews>
    <sheetView tabSelected="1" zoomScale="110" zoomScaleNormal="110" workbookViewId="0">
      <selection activeCell="B1" sqref="B1"/>
    </sheetView>
  </sheetViews>
  <sheetFormatPr baseColWidth="10" defaultColWidth="11" defaultRowHeight="14.25"/>
  <cols>
    <col min="1" max="1" width="10.125" customWidth="1"/>
    <col min="12" max="12" width="52.625" customWidth="1"/>
  </cols>
  <sheetData>
    <row r="2" spans="2:12" ht="15">
      <c r="B2" s="518" t="s">
        <v>0</v>
      </c>
      <c r="C2" s="518"/>
      <c r="D2" s="518"/>
      <c r="E2" s="518"/>
      <c r="F2" s="518"/>
      <c r="G2" s="518"/>
      <c r="H2" s="518"/>
    </row>
    <row r="4" spans="2:12">
      <c r="B4" s="519" t="s">
        <v>1</v>
      </c>
      <c r="C4" s="519"/>
      <c r="D4" s="519"/>
      <c r="E4" s="519"/>
      <c r="F4" s="519"/>
      <c r="G4" s="519"/>
      <c r="H4" s="519"/>
      <c r="I4" s="519"/>
      <c r="J4" s="519"/>
      <c r="K4" s="519"/>
      <c r="L4" s="519"/>
    </row>
    <row r="5" spans="2:12">
      <c r="B5" s="515" t="s">
        <v>2</v>
      </c>
      <c r="C5" s="516"/>
      <c r="D5" s="517"/>
      <c r="E5" s="520" t="s">
        <v>3</v>
      </c>
      <c r="F5" s="520"/>
      <c r="G5" s="520"/>
      <c r="H5" s="520"/>
      <c r="I5" s="520"/>
      <c r="J5" s="520"/>
      <c r="K5" s="520"/>
      <c r="L5" s="520"/>
    </row>
    <row r="6" spans="2:12">
      <c r="B6" s="515" t="s">
        <v>4</v>
      </c>
      <c r="C6" s="516"/>
      <c r="D6" s="517"/>
      <c r="E6" s="520" t="s">
        <v>5</v>
      </c>
      <c r="F6" s="520"/>
      <c r="G6" s="520"/>
      <c r="H6" s="520"/>
      <c r="I6" s="520"/>
      <c r="J6" s="520"/>
      <c r="K6" s="520"/>
      <c r="L6" s="520"/>
    </row>
    <row r="7" spans="2:12">
      <c r="B7" s="515" t="s">
        <v>6</v>
      </c>
      <c r="C7" s="516"/>
      <c r="D7" s="517"/>
      <c r="E7" s="520" t="s">
        <v>7</v>
      </c>
      <c r="F7" s="520"/>
      <c r="G7" s="520"/>
      <c r="H7" s="520"/>
      <c r="I7" s="520"/>
      <c r="J7" s="520"/>
      <c r="K7" s="520"/>
      <c r="L7" s="520"/>
    </row>
    <row r="8" spans="2:12">
      <c r="B8" s="515" t="s">
        <v>8</v>
      </c>
      <c r="C8" s="516"/>
      <c r="D8" s="517"/>
      <c r="E8" s="520" t="s">
        <v>9</v>
      </c>
      <c r="F8" s="520"/>
      <c r="G8" s="520"/>
      <c r="H8" s="520"/>
      <c r="I8" s="520"/>
      <c r="J8" s="520"/>
      <c r="K8" s="520"/>
      <c r="L8" s="520"/>
    </row>
    <row r="9" spans="2:12" ht="14.25" customHeight="1">
      <c r="B9" s="515" t="s">
        <v>10</v>
      </c>
      <c r="C9" s="516"/>
      <c r="D9" s="517"/>
      <c r="E9" s="520" t="s">
        <v>11</v>
      </c>
      <c r="F9" s="520"/>
      <c r="G9" s="520"/>
      <c r="H9" s="520"/>
      <c r="I9" s="520"/>
      <c r="J9" s="520"/>
      <c r="K9" s="520"/>
      <c r="L9" s="520"/>
    </row>
    <row r="10" spans="2:12" ht="14.25" customHeight="1">
      <c r="B10" s="515" t="s">
        <v>12</v>
      </c>
      <c r="C10" s="516"/>
      <c r="D10" s="517"/>
      <c r="E10" s="520" t="s">
        <v>13</v>
      </c>
      <c r="F10" s="520"/>
      <c r="G10" s="520"/>
      <c r="H10" s="520"/>
      <c r="I10" s="520"/>
      <c r="J10" s="520"/>
      <c r="K10" s="520"/>
      <c r="L10" s="520"/>
    </row>
    <row r="11" spans="2:12" ht="14.25" customHeight="1">
      <c r="B11" s="515" t="s">
        <v>14</v>
      </c>
      <c r="C11" s="516"/>
      <c r="D11" s="517"/>
      <c r="E11" s="520" t="s">
        <v>15</v>
      </c>
      <c r="F11" s="520"/>
      <c r="G11" s="520"/>
      <c r="H11" s="520"/>
      <c r="I11" s="520"/>
      <c r="J11" s="520"/>
      <c r="K11" s="520"/>
      <c r="L11" s="520"/>
    </row>
    <row r="12" spans="2:12">
      <c r="B12" s="515" t="s">
        <v>16</v>
      </c>
      <c r="C12" s="516"/>
      <c r="D12" s="517"/>
      <c r="E12" s="520" t="s">
        <v>17</v>
      </c>
      <c r="F12" s="520"/>
      <c r="G12" s="520"/>
      <c r="H12" s="520"/>
      <c r="I12" s="520"/>
      <c r="J12" s="520"/>
      <c r="K12" s="520"/>
      <c r="L12" s="520"/>
    </row>
    <row r="13" spans="2:12">
      <c r="B13" s="515" t="s">
        <v>18</v>
      </c>
      <c r="C13" s="516"/>
      <c r="D13" s="517"/>
      <c r="E13" s="520" t="s">
        <v>19</v>
      </c>
      <c r="F13" s="520"/>
      <c r="G13" s="520"/>
      <c r="H13" s="520"/>
      <c r="I13" s="520"/>
      <c r="J13" s="520"/>
      <c r="K13" s="520"/>
      <c r="L13" s="520"/>
    </row>
    <row r="14" spans="2:12" ht="14.25" customHeight="1">
      <c r="B14" s="515" t="s">
        <v>20</v>
      </c>
      <c r="C14" s="516"/>
      <c r="D14" s="517"/>
      <c r="E14" s="520" t="s">
        <v>21</v>
      </c>
      <c r="F14" s="520"/>
      <c r="G14" s="520"/>
      <c r="H14" s="520"/>
      <c r="I14" s="520"/>
      <c r="J14" s="520"/>
      <c r="K14" s="520"/>
      <c r="L14" s="520"/>
    </row>
    <row r="15" spans="2:12" ht="14.25" customHeight="1">
      <c r="B15" s="515" t="s">
        <v>22</v>
      </c>
      <c r="C15" s="516"/>
      <c r="D15" s="517"/>
      <c r="E15" s="520" t="s">
        <v>23</v>
      </c>
      <c r="F15" s="520"/>
      <c r="G15" s="520"/>
      <c r="H15" s="520"/>
      <c r="I15" s="520"/>
      <c r="J15" s="520"/>
      <c r="K15" s="520"/>
      <c r="L15" s="520"/>
    </row>
    <row r="16" spans="2:12">
      <c r="B16" s="515" t="s">
        <v>24</v>
      </c>
      <c r="C16" s="516"/>
      <c r="D16" s="517"/>
      <c r="E16" s="520" t="s">
        <v>25</v>
      </c>
      <c r="F16" s="520"/>
      <c r="G16" s="520"/>
      <c r="H16" s="520"/>
      <c r="I16" s="520"/>
      <c r="J16" s="520"/>
      <c r="K16" s="520"/>
      <c r="L16" s="520"/>
    </row>
    <row r="17" spans="2:12" ht="14.25" customHeight="1">
      <c r="B17" s="515" t="s">
        <v>26</v>
      </c>
      <c r="C17" s="516"/>
      <c r="D17" s="517"/>
      <c r="E17" s="520" t="s">
        <v>27</v>
      </c>
      <c r="F17" s="520"/>
      <c r="G17" s="520"/>
      <c r="H17" s="520"/>
      <c r="I17" s="520"/>
      <c r="J17" s="520"/>
      <c r="K17" s="520"/>
      <c r="L17" s="520"/>
    </row>
    <row r="18" spans="2:12" ht="14.25" customHeight="1">
      <c r="B18" s="515" t="s">
        <v>28</v>
      </c>
      <c r="C18" s="516"/>
      <c r="D18" s="517"/>
      <c r="E18" s="520" t="s">
        <v>29</v>
      </c>
      <c r="F18" s="520"/>
      <c r="G18" s="520"/>
      <c r="H18" s="520"/>
      <c r="I18" s="520"/>
      <c r="J18" s="520"/>
      <c r="K18" s="520"/>
      <c r="L18" s="520"/>
    </row>
    <row r="19" spans="2:12" ht="14.25" customHeight="1">
      <c r="B19" s="515" t="s">
        <v>30</v>
      </c>
      <c r="C19" s="516"/>
      <c r="D19" s="517"/>
      <c r="E19" s="520" t="s">
        <v>31</v>
      </c>
      <c r="F19" s="520"/>
      <c r="G19" s="520"/>
      <c r="H19" s="520"/>
      <c r="I19" s="520"/>
      <c r="J19" s="520"/>
      <c r="K19" s="520"/>
      <c r="L19" s="520"/>
    </row>
    <row r="20" spans="2:12" ht="14.25" customHeight="1">
      <c r="B20" s="515" t="s">
        <v>32</v>
      </c>
      <c r="C20" s="516"/>
      <c r="D20" s="517"/>
      <c r="E20" s="520" t="s">
        <v>33</v>
      </c>
      <c r="F20" s="520"/>
      <c r="G20" s="520"/>
      <c r="H20" s="520"/>
      <c r="I20" s="520"/>
      <c r="J20" s="520"/>
      <c r="K20" s="520"/>
      <c r="L20" s="520"/>
    </row>
    <row r="21" spans="2:12" ht="14.25" customHeight="1">
      <c r="B21" s="515" t="s">
        <v>34</v>
      </c>
      <c r="C21" s="516"/>
      <c r="D21" s="517"/>
      <c r="E21" s="520" t="s">
        <v>35</v>
      </c>
      <c r="F21" s="520"/>
      <c r="G21" s="520"/>
      <c r="H21" s="520"/>
      <c r="I21" s="520"/>
      <c r="J21" s="520"/>
      <c r="K21" s="520"/>
      <c r="L21" s="520"/>
    </row>
    <row r="22" spans="2:12" ht="14.25" customHeight="1">
      <c r="B22" s="515" t="s">
        <v>36</v>
      </c>
      <c r="C22" s="516"/>
      <c r="D22" s="517"/>
      <c r="E22" s="520" t="s">
        <v>37</v>
      </c>
      <c r="F22" s="520"/>
      <c r="G22" s="520"/>
      <c r="H22" s="520"/>
      <c r="I22" s="520"/>
      <c r="J22" s="520"/>
      <c r="K22" s="520"/>
      <c r="L22" s="520"/>
    </row>
    <row r="23" spans="2:12">
      <c r="B23" s="515" t="s">
        <v>38</v>
      </c>
      <c r="C23" s="516"/>
      <c r="D23" s="517"/>
      <c r="E23" s="520" t="s">
        <v>39</v>
      </c>
      <c r="F23" s="520"/>
      <c r="G23" s="520"/>
      <c r="H23" s="520"/>
      <c r="I23" s="520"/>
      <c r="J23" s="520"/>
      <c r="K23" s="520"/>
      <c r="L23" s="520"/>
    </row>
    <row r="24" spans="2:12">
      <c r="B24" s="515" t="s">
        <v>40</v>
      </c>
      <c r="C24" s="516"/>
      <c r="D24" s="517"/>
      <c r="E24" s="520" t="s">
        <v>41</v>
      </c>
      <c r="F24" s="520"/>
      <c r="G24" s="520"/>
      <c r="H24" s="520"/>
      <c r="I24" s="520"/>
      <c r="J24" s="520"/>
      <c r="K24" s="520"/>
      <c r="L24" s="520"/>
    </row>
    <row r="25" spans="2:12" ht="14.25" customHeight="1">
      <c r="B25" s="515" t="s">
        <v>42</v>
      </c>
      <c r="C25" s="516"/>
      <c r="D25" s="517"/>
      <c r="E25" s="520" t="s">
        <v>43</v>
      </c>
      <c r="F25" s="520"/>
      <c r="G25" s="520"/>
      <c r="H25" s="520"/>
      <c r="I25" s="520"/>
      <c r="J25" s="520"/>
      <c r="K25" s="520"/>
      <c r="L25" s="520"/>
    </row>
    <row r="26" spans="2:12" ht="14.25" customHeight="1">
      <c r="B26" s="515" t="s">
        <v>44</v>
      </c>
      <c r="C26" s="516"/>
      <c r="D26" s="517"/>
      <c r="E26" s="520" t="s">
        <v>45</v>
      </c>
      <c r="F26" s="520"/>
      <c r="G26" s="520"/>
      <c r="H26" s="520"/>
      <c r="I26" s="520"/>
      <c r="J26" s="520"/>
      <c r="K26" s="520"/>
      <c r="L26" s="520"/>
    </row>
    <row r="27" spans="2:12" ht="14.25" customHeight="1">
      <c r="B27" s="515" t="s">
        <v>46</v>
      </c>
      <c r="C27" s="516"/>
      <c r="D27" s="517"/>
      <c r="E27" s="520" t="s">
        <v>47</v>
      </c>
      <c r="F27" s="520"/>
      <c r="G27" s="520"/>
      <c r="H27" s="520"/>
      <c r="I27" s="520"/>
      <c r="J27" s="520"/>
      <c r="K27" s="520"/>
      <c r="L27" s="520"/>
    </row>
    <row r="28" spans="2:12">
      <c r="B28" s="515" t="s">
        <v>48</v>
      </c>
      <c r="C28" s="516"/>
      <c r="D28" s="517"/>
      <c r="E28" s="520" t="s">
        <v>49</v>
      </c>
      <c r="F28" s="520"/>
      <c r="G28" s="520"/>
      <c r="H28" s="520"/>
      <c r="I28" s="520"/>
      <c r="J28" s="520"/>
      <c r="K28" s="520"/>
      <c r="L28" s="520"/>
    </row>
    <row r="29" spans="2:12">
      <c r="B29" s="515" t="s">
        <v>50</v>
      </c>
      <c r="C29" s="516"/>
      <c r="D29" s="517"/>
      <c r="E29" s="520" t="s">
        <v>51</v>
      </c>
      <c r="F29" s="520"/>
      <c r="G29" s="520"/>
      <c r="H29" s="520"/>
      <c r="I29" s="520"/>
      <c r="J29" s="520"/>
      <c r="K29" s="520"/>
      <c r="L29" s="520"/>
    </row>
    <row r="30" spans="2:12">
      <c r="B30" s="515" t="s">
        <v>52</v>
      </c>
      <c r="C30" s="516"/>
      <c r="D30" s="517"/>
      <c r="E30" s="520" t="s">
        <v>53</v>
      </c>
      <c r="F30" s="520"/>
      <c r="G30" s="520"/>
      <c r="H30" s="520"/>
      <c r="I30" s="520"/>
      <c r="J30" s="520"/>
      <c r="K30" s="520"/>
      <c r="L30" s="520"/>
    </row>
    <row r="31" spans="2:12">
      <c r="B31" s="515" t="s">
        <v>54</v>
      </c>
      <c r="C31" s="516"/>
      <c r="D31" s="517"/>
      <c r="E31" s="520" t="s">
        <v>55</v>
      </c>
      <c r="F31" s="520"/>
      <c r="G31" s="520"/>
      <c r="H31" s="520"/>
      <c r="I31" s="520"/>
      <c r="J31" s="520"/>
      <c r="K31" s="520"/>
      <c r="L31" s="520"/>
    </row>
    <row r="32" spans="2:12" ht="14.25" customHeight="1">
      <c r="B32" s="515" t="s">
        <v>56</v>
      </c>
      <c r="C32" s="516"/>
      <c r="D32" s="517"/>
      <c r="E32" s="520" t="s">
        <v>57</v>
      </c>
      <c r="F32" s="520"/>
      <c r="G32" s="520"/>
      <c r="H32" s="520"/>
      <c r="I32" s="520"/>
      <c r="J32" s="520"/>
      <c r="K32" s="520"/>
      <c r="L32" s="520"/>
    </row>
    <row r="33" spans="2:12" ht="14.25" customHeight="1">
      <c r="B33" s="515" t="s">
        <v>58</v>
      </c>
      <c r="C33" s="516"/>
      <c r="D33" s="517"/>
      <c r="E33" s="520" t="s">
        <v>59</v>
      </c>
      <c r="F33" s="520"/>
      <c r="G33" s="520"/>
      <c r="H33" s="520"/>
      <c r="I33" s="520"/>
      <c r="J33" s="520"/>
      <c r="K33" s="520"/>
      <c r="L33" s="520"/>
    </row>
    <row r="34" spans="2:12" ht="14.25" customHeight="1">
      <c r="B34" s="515" t="s">
        <v>60</v>
      </c>
      <c r="C34" s="516"/>
      <c r="D34" s="517"/>
      <c r="E34" s="520" t="s">
        <v>61</v>
      </c>
      <c r="F34" s="520"/>
      <c r="G34" s="520"/>
      <c r="H34" s="520"/>
      <c r="I34" s="520"/>
      <c r="J34" s="520"/>
      <c r="K34" s="520"/>
      <c r="L34" s="520"/>
    </row>
    <row r="35" spans="2:12">
      <c r="B35" s="515" t="s">
        <v>62</v>
      </c>
      <c r="C35" s="516"/>
      <c r="D35" s="517"/>
      <c r="E35" s="520" t="s">
        <v>63</v>
      </c>
      <c r="F35" s="520"/>
      <c r="G35" s="520"/>
      <c r="H35" s="520"/>
      <c r="I35" s="520"/>
      <c r="J35" s="520"/>
      <c r="K35" s="520"/>
      <c r="L35" s="520"/>
    </row>
    <row r="36" spans="2:12">
      <c r="B36" s="515" t="s">
        <v>64</v>
      </c>
      <c r="C36" s="516"/>
      <c r="D36" s="517"/>
      <c r="E36" s="520" t="s">
        <v>65</v>
      </c>
      <c r="F36" s="520"/>
      <c r="G36" s="520"/>
      <c r="H36" s="520"/>
      <c r="I36" s="520"/>
      <c r="J36" s="520"/>
      <c r="K36" s="520"/>
      <c r="L36" s="520"/>
    </row>
    <row r="37" spans="2:12" ht="14.25" customHeight="1">
      <c r="B37" s="515" t="s">
        <v>66</v>
      </c>
      <c r="C37" s="516"/>
      <c r="D37" s="517"/>
      <c r="E37" s="520" t="s">
        <v>67</v>
      </c>
      <c r="F37" s="520"/>
      <c r="G37" s="520"/>
      <c r="H37" s="520"/>
      <c r="I37" s="520"/>
      <c r="J37" s="520"/>
      <c r="K37" s="520"/>
      <c r="L37" s="520"/>
    </row>
    <row r="38" spans="2:12" ht="14.25" customHeight="1">
      <c r="B38" s="515" t="s">
        <v>68</v>
      </c>
      <c r="C38" s="516"/>
      <c r="D38" s="517"/>
      <c r="E38" s="520" t="s">
        <v>69</v>
      </c>
      <c r="F38" s="520"/>
      <c r="G38" s="520"/>
      <c r="H38" s="520"/>
      <c r="I38" s="520"/>
      <c r="J38" s="520"/>
      <c r="K38" s="520"/>
      <c r="L38" s="520"/>
    </row>
    <row r="39" spans="2:12" ht="14.25" customHeight="1">
      <c r="B39" s="515" t="s">
        <v>70</v>
      </c>
      <c r="C39" s="516"/>
      <c r="D39" s="517"/>
      <c r="E39" s="520" t="s">
        <v>71</v>
      </c>
      <c r="F39" s="520"/>
      <c r="G39" s="520"/>
      <c r="H39" s="520"/>
      <c r="I39" s="520"/>
      <c r="J39" s="520"/>
      <c r="K39" s="520"/>
      <c r="L39" s="520"/>
    </row>
    <row r="40" spans="2:12" ht="14.25" customHeight="1">
      <c r="B40" s="515" t="s">
        <v>72</v>
      </c>
      <c r="C40" s="516"/>
      <c r="D40" s="517"/>
      <c r="E40" s="520" t="s">
        <v>859</v>
      </c>
      <c r="F40" s="520"/>
      <c r="G40" s="520"/>
      <c r="H40" s="520"/>
      <c r="I40" s="520"/>
      <c r="J40" s="520"/>
      <c r="K40" s="520"/>
      <c r="L40" s="520"/>
    </row>
    <row r="41" spans="2:12" ht="14.25" customHeight="1">
      <c r="B41" s="515" t="s">
        <v>73</v>
      </c>
      <c r="C41" s="516"/>
      <c r="D41" s="517"/>
      <c r="E41" s="520" t="s">
        <v>74</v>
      </c>
      <c r="F41" s="520"/>
      <c r="G41" s="520"/>
      <c r="H41" s="520"/>
      <c r="I41" s="520"/>
      <c r="J41" s="520"/>
      <c r="K41" s="520"/>
      <c r="L41" s="520"/>
    </row>
    <row r="42" spans="2:12" ht="14.25" customHeight="1">
      <c r="B42" s="515" t="s">
        <v>75</v>
      </c>
      <c r="C42" s="516"/>
      <c r="D42" s="517"/>
      <c r="E42" s="520" t="s">
        <v>76</v>
      </c>
      <c r="F42" s="520"/>
      <c r="G42" s="520"/>
      <c r="H42" s="520"/>
      <c r="I42" s="520"/>
      <c r="J42" s="520"/>
      <c r="K42" s="520"/>
      <c r="L42" s="520"/>
    </row>
    <row r="43" spans="2:12" ht="14.25" customHeight="1">
      <c r="B43" s="515" t="s">
        <v>77</v>
      </c>
      <c r="C43" s="516"/>
      <c r="D43" s="517"/>
      <c r="E43" s="520" t="s">
        <v>78</v>
      </c>
      <c r="F43" s="520"/>
      <c r="G43" s="520"/>
      <c r="H43" s="520"/>
      <c r="I43" s="520"/>
      <c r="J43" s="520"/>
      <c r="K43" s="520"/>
      <c r="L43" s="520"/>
    </row>
    <row r="44" spans="2:12" ht="14.25" customHeight="1">
      <c r="B44" s="515" t="s">
        <v>79</v>
      </c>
      <c r="C44" s="516"/>
      <c r="D44" s="517"/>
      <c r="E44" s="520" t="s">
        <v>80</v>
      </c>
      <c r="F44" s="520"/>
      <c r="G44" s="520"/>
      <c r="H44" s="520"/>
      <c r="I44" s="520"/>
      <c r="J44" s="520"/>
      <c r="K44" s="520"/>
      <c r="L44" s="520"/>
    </row>
    <row r="45" spans="2:12" ht="14.25" customHeight="1">
      <c r="B45" s="515" t="s">
        <v>81</v>
      </c>
      <c r="C45" s="516"/>
      <c r="D45" s="517"/>
      <c r="E45" s="520" t="s">
        <v>82</v>
      </c>
      <c r="F45" s="520"/>
      <c r="G45" s="520"/>
      <c r="H45" s="520"/>
      <c r="I45" s="520"/>
      <c r="J45" s="520"/>
      <c r="K45" s="520"/>
      <c r="L45" s="520"/>
    </row>
    <row r="46" spans="2:12" ht="14.25" customHeight="1">
      <c r="B46" s="515" t="s">
        <v>83</v>
      </c>
      <c r="C46" s="516"/>
      <c r="D46" s="517"/>
      <c r="E46" s="520" t="s">
        <v>84</v>
      </c>
      <c r="F46" s="520"/>
      <c r="G46" s="520"/>
      <c r="H46" s="520"/>
      <c r="I46" s="520"/>
      <c r="J46" s="520"/>
      <c r="K46" s="520"/>
      <c r="L46" s="520"/>
    </row>
    <row r="47" spans="2:12">
      <c r="B47" s="515" t="s">
        <v>85</v>
      </c>
      <c r="C47" s="516"/>
      <c r="D47" s="517"/>
      <c r="E47" s="520" t="s">
        <v>86</v>
      </c>
      <c r="F47" s="520"/>
      <c r="G47" s="520"/>
      <c r="H47" s="520"/>
      <c r="I47" s="520"/>
      <c r="J47" s="520"/>
      <c r="K47" s="520"/>
      <c r="L47" s="520"/>
    </row>
    <row r="48" spans="2:12">
      <c r="B48" s="515" t="s">
        <v>87</v>
      </c>
      <c r="C48" s="516"/>
      <c r="D48" s="517"/>
      <c r="E48" s="520" t="s">
        <v>88</v>
      </c>
      <c r="F48" s="520"/>
      <c r="G48" s="520"/>
      <c r="H48" s="520"/>
      <c r="I48" s="520"/>
      <c r="J48" s="520"/>
      <c r="K48" s="520"/>
      <c r="L48" s="520"/>
    </row>
    <row r="49" spans="2:12">
      <c r="B49" s="515" t="s">
        <v>89</v>
      </c>
      <c r="C49" s="516"/>
      <c r="D49" s="517"/>
      <c r="E49" s="520" t="s">
        <v>90</v>
      </c>
      <c r="F49" s="520"/>
      <c r="G49" s="520"/>
      <c r="H49" s="520"/>
      <c r="I49" s="520"/>
      <c r="J49" s="520"/>
      <c r="K49" s="520"/>
      <c r="L49" s="520"/>
    </row>
    <row r="50" spans="2:12">
      <c r="B50" s="515" t="s">
        <v>91</v>
      </c>
      <c r="C50" s="516"/>
      <c r="D50" s="517"/>
      <c r="E50" s="520" t="s">
        <v>92</v>
      </c>
      <c r="F50" s="520"/>
      <c r="G50" s="520"/>
      <c r="H50" s="520"/>
      <c r="I50" s="520"/>
      <c r="J50" s="520"/>
      <c r="K50" s="520"/>
      <c r="L50" s="520"/>
    </row>
    <row r="51" spans="2:12" ht="14.25" customHeight="1">
      <c r="B51" s="515" t="s">
        <v>93</v>
      </c>
      <c r="C51" s="516"/>
      <c r="D51" s="517"/>
      <c r="E51" s="520" t="s">
        <v>94</v>
      </c>
      <c r="F51" s="520"/>
      <c r="G51" s="520"/>
      <c r="H51" s="520"/>
      <c r="I51" s="520"/>
      <c r="J51" s="520"/>
      <c r="K51" s="520"/>
      <c r="L51" s="520"/>
    </row>
    <row r="52" spans="2:12">
      <c r="B52" s="515" t="s">
        <v>95</v>
      </c>
      <c r="C52" s="516"/>
      <c r="D52" s="517"/>
      <c r="E52" s="520" t="s">
        <v>96</v>
      </c>
      <c r="F52" s="520"/>
      <c r="G52" s="520"/>
      <c r="H52" s="520"/>
      <c r="I52" s="520"/>
      <c r="J52" s="520"/>
      <c r="K52" s="520"/>
      <c r="L52" s="520"/>
    </row>
    <row r="53" spans="2:12" s="74" customFormat="1">
      <c r="B53" s="515" t="s">
        <v>866</v>
      </c>
      <c r="C53" s="516"/>
      <c r="D53" s="517"/>
      <c r="E53" s="521" t="s">
        <v>865</v>
      </c>
      <c r="F53" s="522"/>
      <c r="G53" s="522"/>
      <c r="H53" s="522"/>
      <c r="I53" s="522"/>
      <c r="J53" s="522"/>
      <c r="K53" s="522"/>
      <c r="L53" s="523"/>
    </row>
    <row r="54" spans="2:12">
      <c r="B54" s="515" t="s">
        <v>97</v>
      </c>
      <c r="C54" s="516"/>
      <c r="D54" s="517"/>
      <c r="E54" s="520" t="s">
        <v>98</v>
      </c>
      <c r="F54" s="520"/>
      <c r="G54" s="520"/>
      <c r="H54" s="520"/>
      <c r="I54" s="520"/>
      <c r="J54" s="520"/>
      <c r="K54" s="520"/>
      <c r="L54" s="520"/>
    </row>
    <row r="55" spans="2:12">
      <c r="B55" s="515" t="s">
        <v>99</v>
      </c>
      <c r="C55" s="516"/>
      <c r="D55" s="517"/>
      <c r="E55" s="520" t="s">
        <v>100</v>
      </c>
      <c r="F55" s="520"/>
      <c r="G55" s="520"/>
      <c r="H55" s="520"/>
      <c r="I55" s="520"/>
      <c r="J55" s="520"/>
      <c r="K55" s="520"/>
      <c r="L55" s="520"/>
    </row>
    <row r="56" spans="2:12">
      <c r="B56" s="515" t="s">
        <v>101</v>
      </c>
      <c r="C56" s="516"/>
      <c r="D56" s="517"/>
      <c r="E56" s="520" t="s">
        <v>102</v>
      </c>
      <c r="F56" s="520"/>
      <c r="G56" s="520"/>
      <c r="H56" s="520"/>
      <c r="I56" s="520"/>
      <c r="J56" s="520"/>
      <c r="K56" s="520"/>
      <c r="L56" s="520"/>
    </row>
    <row r="57" spans="2:12">
      <c r="B57" s="515" t="s">
        <v>103</v>
      </c>
      <c r="C57" s="516"/>
      <c r="D57" s="517"/>
      <c r="E57" s="520" t="s">
        <v>104</v>
      </c>
      <c r="F57" s="520"/>
      <c r="G57" s="520"/>
      <c r="H57" s="520"/>
      <c r="I57" s="520"/>
      <c r="J57" s="520"/>
      <c r="K57" s="520"/>
      <c r="L57" s="520"/>
    </row>
    <row r="58" spans="2:12">
      <c r="B58" s="1"/>
      <c r="C58" s="1"/>
      <c r="D58" s="1"/>
      <c r="E58" s="1"/>
      <c r="F58" s="1"/>
      <c r="G58" s="1"/>
      <c r="H58" s="1"/>
      <c r="I58" s="1"/>
      <c r="J58" s="1"/>
      <c r="K58" s="1"/>
      <c r="L58" s="1"/>
    </row>
    <row r="59" spans="2:12">
      <c r="B59" s="1"/>
      <c r="C59" s="1"/>
      <c r="D59" s="1"/>
      <c r="E59" s="1"/>
      <c r="F59" s="1"/>
      <c r="G59" s="1"/>
      <c r="H59" s="1"/>
      <c r="I59" s="1"/>
      <c r="J59" s="1"/>
      <c r="K59" s="1"/>
      <c r="L59" s="1"/>
    </row>
    <row r="60" spans="2:12">
      <c r="B60" s="1"/>
      <c r="C60" s="1"/>
      <c r="D60" s="1"/>
      <c r="E60" s="1"/>
      <c r="F60" s="1"/>
      <c r="G60" s="1"/>
      <c r="H60" s="1"/>
      <c r="I60" s="1"/>
      <c r="J60" s="1"/>
      <c r="K60" s="1"/>
      <c r="L60" s="1"/>
    </row>
    <row r="61" spans="2:12">
      <c r="B61" s="1"/>
      <c r="C61" s="1"/>
      <c r="D61" s="1"/>
      <c r="E61" s="1"/>
      <c r="F61" s="1"/>
      <c r="G61" s="1"/>
      <c r="H61" s="1"/>
      <c r="I61" s="1"/>
      <c r="J61" s="1"/>
      <c r="K61" s="1"/>
      <c r="L61" s="1"/>
    </row>
    <row r="62" spans="2:12">
      <c r="B62" s="1"/>
      <c r="C62" s="1"/>
      <c r="D62" s="1"/>
      <c r="E62" s="1"/>
      <c r="F62" s="1"/>
      <c r="G62" s="1"/>
      <c r="H62" s="1"/>
      <c r="I62" s="1"/>
      <c r="J62" s="1"/>
      <c r="K62" s="1"/>
      <c r="L62" s="1"/>
    </row>
    <row r="63" spans="2:12">
      <c r="B63" s="1"/>
      <c r="C63" s="1"/>
      <c r="D63" s="1"/>
      <c r="E63" s="1"/>
      <c r="F63" s="1"/>
      <c r="G63" s="1"/>
      <c r="H63" s="1"/>
      <c r="I63" s="1"/>
      <c r="J63" s="1"/>
      <c r="K63" s="1"/>
      <c r="L63" s="1"/>
    </row>
    <row r="64" spans="2:12">
      <c r="B64" s="1"/>
      <c r="C64" s="1"/>
      <c r="D64" s="1"/>
      <c r="E64" s="1"/>
      <c r="F64" s="1"/>
      <c r="G64" s="1"/>
      <c r="H64" s="1"/>
      <c r="I64" s="1"/>
      <c r="J64" s="1"/>
      <c r="K64" s="1"/>
      <c r="L64" s="1"/>
    </row>
    <row r="65" spans="2:4">
      <c r="B65" s="524"/>
      <c r="C65" s="524"/>
      <c r="D65" s="524"/>
    </row>
    <row r="66" spans="2:4">
      <c r="B66" s="524"/>
      <c r="C66" s="524"/>
      <c r="D66" s="524"/>
    </row>
    <row r="67" spans="2:4">
      <c r="B67" s="524"/>
      <c r="C67" s="524"/>
      <c r="D67" s="524"/>
    </row>
    <row r="68" spans="2:4">
      <c r="B68" s="524"/>
      <c r="C68" s="524"/>
      <c r="D68" s="524"/>
    </row>
    <row r="69" spans="2:4">
      <c r="B69" s="524"/>
      <c r="C69" s="524"/>
      <c r="D69" s="524"/>
    </row>
    <row r="70" spans="2:4">
      <c r="B70" s="524"/>
      <c r="C70" s="524"/>
      <c r="D70" s="524"/>
    </row>
    <row r="71" spans="2:4">
      <c r="B71" s="524"/>
      <c r="C71" s="524"/>
      <c r="D71" s="524"/>
    </row>
    <row r="72" spans="2:4">
      <c r="B72" s="524"/>
      <c r="C72" s="524"/>
      <c r="D72" s="524"/>
    </row>
    <row r="73" spans="2:4">
      <c r="B73" s="524"/>
      <c r="C73" s="524"/>
      <c r="D73" s="524"/>
    </row>
    <row r="74" spans="2:4">
      <c r="B74" s="524"/>
      <c r="C74" s="524"/>
      <c r="D74" s="524"/>
    </row>
    <row r="75" spans="2:4">
      <c r="B75" s="524"/>
      <c r="C75" s="524"/>
      <c r="D75" s="524"/>
    </row>
    <row r="76" spans="2:4">
      <c r="B76" s="524"/>
      <c r="C76" s="524"/>
      <c r="D76" s="524"/>
    </row>
    <row r="77" spans="2:4">
      <c r="B77" s="524"/>
      <c r="C77" s="524"/>
      <c r="D77" s="524"/>
    </row>
    <row r="78" spans="2:4">
      <c r="B78" s="524"/>
      <c r="C78" s="524"/>
      <c r="D78" s="524"/>
    </row>
    <row r="79" spans="2:4">
      <c r="B79" s="524"/>
      <c r="C79" s="524"/>
      <c r="D79" s="524"/>
    </row>
    <row r="80" spans="2:4">
      <c r="B80" s="524"/>
      <c r="C80" s="524"/>
      <c r="D80" s="524"/>
    </row>
    <row r="81" spans="2:4">
      <c r="B81" s="524"/>
      <c r="C81" s="524"/>
      <c r="D81" s="524"/>
    </row>
    <row r="82" spans="2:4">
      <c r="B82" s="524"/>
      <c r="C82" s="524"/>
      <c r="D82" s="524"/>
    </row>
    <row r="83" spans="2:4">
      <c r="B83" s="524"/>
      <c r="C83" s="524"/>
      <c r="D83" s="524"/>
    </row>
    <row r="84" spans="2:4">
      <c r="B84" s="524"/>
      <c r="C84" s="524"/>
      <c r="D84" s="524"/>
    </row>
    <row r="85" spans="2:4">
      <c r="B85" s="524"/>
      <c r="C85" s="524"/>
      <c r="D85" s="524"/>
    </row>
    <row r="86" spans="2:4">
      <c r="B86" s="524"/>
      <c r="C86" s="524"/>
      <c r="D86" s="524"/>
    </row>
    <row r="87" spans="2:4">
      <c r="B87" s="524"/>
      <c r="C87" s="524"/>
      <c r="D87" s="524"/>
    </row>
    <row r="88" spans="2:4">
      <c r="B88" s="524"/>
      <c r="C88" s="524"/>
      <c r="D88" s="524"/>
    </row>
    <row r="89" spans="2:4">
      <c r="B89" s="524"/>
      <c r="C89" s="524"/>
      <c r="D89" s="524"/>
    </row>
    <row r="90" spans="2:4">
      <c r="B90" s="524"/>
      <c r="C90" s="524"/>
      <c r="D90" s="524"/>
    </row>
    <row r="91" spans="2:4">
      <c r="B91" s="524"/>
      <c r="C91" s="524"/>
      <c r="D91" s="524"/>
    </row>
    <row r="92" spans="2:4">
      <c r="B92" s="524"/>
      <c r="C92" s="524"/>
      <c r="D92" s="524"/>
    </row>
    <row r="93" spans="2:4">
      <c r="B93" s="524"/>
      <c r="C93" s="524"/>
      <c r="D93" s="524"/>
    </row>
    <row r="94" spans="2:4">
      <c r="B94" s="524"/>
      <c r="C94" s="524"/>
      <c r="D94" s="524"/>
    </row>
    <row r="95" spans="2:4">
      <c r="B95" s="524"/>
      <c r="C95" s="524"/>
      <c r="D95" s="524"/>
    </row>
    <row r="96" spans="2:4">
      <c r="B96" s="524"/>
      <c r="C96" s="524"/>
      <c r="D96" s="524"/>
    </row>
    <row r="97" spans="2:4">
      <c r="B97" s="524"/>
      <c r="C97" s="524"/>
      <c r="D97" s="524"/>
    </row>
    <row r="98" spans="2:4">
      <c r="B98" s="524"/>
      <c r="C98" s="524"/>
      <c r="D98" s="524"/>
    </row>
    <row r="99" spans="2:4">
      <c r="B99" s="524"/>
      <c r="C99" s="524"/>
      <c r="D99" s="524"/>
    </row>
    <row r="100" spans="2:4">
      <c r="B100" s="524"/>
      <c r="C100" s="524"/>
      <c r="D100" s="524"/>
    </row>
    <row r="101" spans="2:4">
      <c r="B101" s="524"/>
      <c r="C101" s="524"/>
      <c r="D101" s="524"/>
    </row>
    <row r="102" spans="2:4">
      <c r="B102" s="524"/>
      <c r="C102" s="524"/>
      <c r="D102" s="524"/>
    </row>
    <row r="103" spans="2:4">
      <c r="B103" s="524"/>
      <c r="C103" s="524"/>
      <c r="D103" s="524"/>
    </row>
    <row r="104" spans="2:4">
      <c r="B104" s="524"/>
      <c r="C104" s="524"/>
      <c r="D104" s="524"/>
    </row>
    <row r="105" spans="2:4">
      <c r="B105" s="524"/>
      <c r="C105" s="524"/>
      <c r="D105" s="524"/>
    </row>
    <row r="106" spans="2:4">
      <c r="B106" s="524"/>
      <c r="C106" s="524"/>
      <c r="D106" s="524"/>
    </row>
    <row r="107" spans="2:4">
      <c r="B107" s="524"/>
      <c r="C107" s="524"/>
      <c r="D107" s="524"/>
    </row>
    <row r="108" spans="2:4">
      <c r="B108" s="524"/>
      <c r="C108" s="524"/>
      <c r="D108" s="524"/>
    </row>
    <row r="109" spans="2:4">
      <c r="B109" s="524"/>
      <c r="C109" s="524"/>
      <c r="D109" s="524"/>
    </row>
    <row r="110" spans="2:4">
      <c r="B110" s="524"/>
      <c r="C110" s="524"/>
      <c r="D110" s="524"/>
    </row>
    <row r="111" spans="2:4">
      <c r="B111" s="524"/>
      <c r="C111" s="524"/>
      <c r="D111" s="524"/>
    </row>
    <row r="112" spans="2:4">
      <c r="B112" s="524"/>
      <c r="C112" s="524"/>
      <c r="D112" s="524"/>
    </row>
    <row r="113" spans="2:4">
      <c r="B113" s="524"/>
      <c r="C113" s="524"/>
      <c r="D113" s="524"/>
    </row>
    <row r="114" spans="2:4">
      <c r="B114" s="524"/>
      <c r="C114" s="524"/>
      <c r="D114" s="524"/>
    </row>
    <row r="115" spans="2:4">
      <c r="B115" s="524"/>
      <c r="C115" s="524"/>
      <c r="D115" s="524"/>
    </row>
    <row r="116" spans="2:4">
      <c r="B116" s="524"/>
      <c r="C116" s="524"/>
      <c r="D116" s="524"/>
    </row>
    <row r="117" spans="2:4">
      <c r="B117" s="524"/>
      <c r="C117" s="524"/>
      <c r="D117" s="524"/>
    </row>
    <row r="118" spans="2:4">
      <c r="B118" s="524"/>
      <c r="C118" s="524"/>
      <c r="D118" s="524"/>
    </row>
    <row r="119" spans="2:4">
      <c r="B119" s="524"/>
      <c r="C119" s="524"/>
      <c r="D119" s="524"/>
    </row>
    <row r="120" spans="2:4">
      <c r="B120" s="524"/>
      <c r="C120" s="524"/>
      <c r="D120" s="524"/>
    </row>
    <row r="121" spans="2:4">
      <c r="B121" s="524"/>
      <c r="C121" s="524"/>
      <c r="D121" s="524"/>
    </row>
    <row r="122" spans="2:4">
      <c r="B122" s="524"/>
      <c r="C122" s="524"/>
      <c r="D122" s="524"/>
    </row>
    <row r="123" spans="2:4">
      <c r="B123" s="524"/>
      <c r="C123" s="524"/>
      <c r="D123" s="524"/>
    </row>
    <row r="124" spans="2:4">
      <c r="B124" s="524"/>
      <c r="C124" s="524"/>
      <c r="D124" s="524"/>
    </row>
    <row r="125" spans="2:4">
      <c r="B125" s="524"/>
      <c r="C125" s="524"/>
      <c r="D125" s="524"/>
    </row>
    <row r="126" spans="2:4">
      <c r="B126" s="524"/>
      <c r="C126" s="524"/>
      <c r="D126" s="524"/>
    </row>
    <row r="127" spans="2:4">
      <c r="B127" s="524"/>
      <c r="C127" s="524"/>
      <c r="D127" s="524"/>
    </row>
    <row r="128" spans="2:4">
      <c r="B128" s="524"/>
      <c r="C128" s="524"/>
      <c r="D128" s="524"/>
    </row>
    <row r="129" spans="2:4">
      <c r="B129" s="524"/>
      <c r="C129" s="524"/>
      <c r="D129" s="524"/>
    </row>
    <row r="130" spans="2:4">
      <c r="B130" s="524"/>
      <c r="C130" s="524"/>
      <c r="D130" s="524"/>
    </row>
    <row r="131" spans="2:4">
      <c r="B131" s="524"/>
      <c r="C131" s="524"/>
      <c r="D131" s="524"/>
    </row>
    <row r="132" spans="2:4">
      <c r="B132" s="524"/>
      <c r="C132" s="524"/>
      <c r="D132" s="524"/>
    </row>
    <row r="133" spans="2:4">
      <c r="B133" s="524"/>
      <c r="C133" s="524"/>
      <c r="D133" s="524"/>
    </row>
    <row r="134" spans="2:4">
      <c r="B134" s="524"/>
      <c r="C134" s="524"/>
      <c r="D134" s="524"/>
    </row>
    <row r="135" spans="2:4">
      <c r="B135" s="524"/>
      <c r="C135" s="524"/>
      <c r="D135" s="524"/>
    </row>
    <row r="136" spans="2:4">
      <c r="B136" s="524"/>
      <c r="C136" s="524"/>
      <c r="D136" s="524"/>
    </row>
    <row r="137" spans="2:4">
      <c r="B137" s="524"/>
      <c r="C137" s="524"/>
      <c r="D137" s="524"/>
    </row>
    <row r="138" spans="2:4">
      <c r="B138" s="524"/>
      <c r="C138" s="524"/>
      <c r="D138" s="524"/>
    </row>
    <row r="139" spans="2:4">
      <c r="B139" s="524"/>
      <c r="C139" s="524"/>
      <c r="D139" s="524"/>
    </row>
    <row r="140" spans="2:4">
      <c r="B140" s="524"/>
      <c r="C140" s="524"/>
      <c r="D140" s="524"/>
    </row>
    <row r="141" spans="2:4">
      <c r="B141" s="524"/>
      <c r="C141" s="524"/>
      <c r="D141" s="524"/>
    </row>
    <row r="142" spans="2:4">
      <c r="B142" s="524"/>
      <c r="C142" s="524"/>
      <c r="D142" s="524"/>
    </row>
    <row r="143" spans="2:4">
      <c r="B143" s="524"/>
      <c r="C143" s="524"/>
      <c r="D143" s="524"/>
    </row>
    <row r="144" spans="2:4">
      <c r="B144" s="524"/>
      <c r="C144" s="524"/>
      <c r="D144" s="524"/>
    </row>
    <row r="145" spans="2:4">
      <c r="B145" s="524"/>
      <c r="C145" s="524"/>
      <c r="D145" s="524"/>
    </row>
    <row r="146" spans="2:4">
      <c r="B146" s="524"/>
      <c r="C146" s="524"/>
      <c r="D146" s="524"/>
    </row>
    <row r="147" spans="2:4">
      <c r="B147" s="524"/>
      <c r="C147" s="524"/>
      <c r="D147" s="524"/>
    </row>
    <row r="148" spans="2:4">
      <c r="B148" s="524"/>
      <c r="C148" s="524"/>
      <c r="D148" s="524"/>
    </row>
    <row r="149" spans="2:4">
      <c r="B149" s="524"/>
      <c r="C149" s="524"/>
      <c r="D149" s="524"/>
    </row>
    <row r="150" spans="2:4">
      <c r="B150" s="524"/>
      <c r="C150" s="524"/>
      <c r="D150" s="524"/>
    </row>
    <row r="151" spans="2:4">
      <c r="B151" s="524"/>
      <c r="C151" s="524"/>
      <c r="D151" s="524"/>
    </row>
    <row r="152" spans="2:4">
      <c r="B152" s="524"/>
      <c r="C152" s="524"/>
      <c r="D152" s="524"/>
    </row>
    <row r="153" spans="2:4">
      <c r="B153" s="524"/>
      <c r="C153" s="524"/>
      <c r="D153" s="524"/>
    </row>
    <row r="154" spans="2:4">
      <c r="B154" s="524"/>
      <c r="C154" s="524"/>
      <c r="D154" s="524"/>
    </row>
    <row r="155" spans="2:4">
      <c r="B155" s="524"/>
      <c r="C155" s="524"/>
      <c r="D155" s="524"/>
    </row>
    <row r="156" spans="2:4">
      <c r="B156" s="524"/>
      <c r="C156" s="524"/>
      <c r="D156" s="524"/>
    </row>
    <row r="157" spans="2:4">
      <c r="B157" s="524"/>
      <c r="C157" s="524"/>
      <c r="D157" s="524"/>
    </row>
    <row r="158" spans="2:4">
      <c r="B158" s="524"/>
      <c r="C158" s="524"/>
      <c r="D158" s="524"/>
    </row>
    <row r="159" spans="2:4">
      <c r="B159" s="524"/>
      <c r="C159" s="524"/>
      <c r="D159" s="524"/>
    </row>
    <row r="160" spans="2:4">
      <c r="B160" s="524"/>
      <c r="C160" s="524"/>
      <c r="D160" s="524"/>
    </row>
    <row r="161" spans="2:4">
      <c r="B161" s="524"/>
      <c r="C161" s="524"/>
      <c r="D161" s="524"/>
    </row>
    <row r="162" spans="2:4">
      <c r="B162" s="524"/>
      <c r="C162" s="524"/>
      <c r="D162" s="524"/>
    </row>
    <row r="163" spans="2:4">
      <c r="B163" s="524"/>
      <c r="C163" s="524"/>
      <c r="D163" s="524"/>
    </row>
    <row r="164" spans="2:4">
      <c r="B164" s="524"/>
      <c r="C164" s="524"/>
      <c r="D164" s="524"/>
    </row>
    <row r="165" spans="2:4">
      <c r="B165" s="524"/>
      <c r="C165" s="524"/>
      <c r="D165" s="524"/>
    </row>
    <row r="166" spans="2:4">
      <c r="B166" s="524"/>
      <c r="C166" s="524"/>
      <c r="D166" s="524"/>
    </row>
    <row r="167" spans="2:4">
      <c r="B167" s="524"/>
      <c r="C167" s="524"/>
      <c r="D167" s="524"/>
    </row>
    <row r="168" spans="2:4">
      <c r="B168" s="524"/>
      <c r="C168" s="524"/>
      <c r="D168" s="524"/>
    </row>
    <row r="169" spans="2:4">
      <c r="B169" s="524"/>
      <c r="C169" s="524"/>
      <c r="D169" s="524"/>
    </row>
    <row r="170" spans="2:4">
      <c r="B170" s="524"/>
      <c r="C170" s="524"/>
      <c r="D170" s="524"/>
    </row>
    <row r="171" spans="2:4">
      <c r="B171" s="524"/>
      <c r="C171" s="524"/>
      <c r="D171" s="524"/>
    </row>
    <row r="172" spans="2:4">
      <c r="B172" s="524"/>
      <c r="C172" s="524"/>
      <c r="D172" s="524"/>
    </row>
    <row r="173" spans="2:4">
      <c r="B173" s="524"/>
      <c r="C173" s="524"/>
      <c r="D173" s="524"/>
    </row>
    <row r="174" spans="2:4">
      <c r="B174" s="524"/>
      <c r="C174" s="524"/>
      <c r="D174" s="524"/>
    </row>
    <row r="175" spans="2:4">
      <c r="B175" s="524"/>
      <c r="C175" s="524"/>
      <c r="D175" s="524"/>
    </row>
    <row r="176" spans="2:4">
      <c r="B176" s="524"/>
      <c r="C176" s="524"/>
      <c r="D176" s="524"/>
    </row>
    <row r="177" spans="2:4">
      <c r="B177" s="524"/>
      <c r="C177" s="524"/>
      <c r="D177" s="524"/>
    </row>
    <row r="178" spans="2:4">
      <c r="B178" s="524"/>
      <c r="C178" s="524"/>
      <c r="D178" s="524"/>
    </row>
    <row r="179" spans="2:4">
      <c r="B179" s="524"/>
      <c r="C179" s="524"/>
      <c r="D179" s="524"/>
    </row>
    <row r="180" spans="2:4">
      <c r="B180" s="524"/>
      <c r="C180" s="524"/>
      <c r="D180" s="524"/>
    </row>
    <row r="181" spans="2:4">
      <c r="B181" s="524"/>
      <c r="C181" s="524"/>
      <c r="D181" s="524"/>
    </row>
    <row r="182" spans="2:4">
      <c r="B182" s="524"/>
      <c r="C182" s="524"/>
      <c r="D182" s="524"/>
    </row>
    <row r="183" spans="2:4">
      <c r="B183" s="524"/>
      <c r="C183" s="524"/>
      <c r="D183" s="524"/>
    </row>
    <row r="184" spans="2:4">
      <c r="B184" s="524"/>
      <c r="C184" s="524"/>
      <c r="D184" s="524"/>
    </row>
    <row r="185" spans="2:4">
      <c r="B185" s="524"/>
      <c r="C185" s="524"/>
      <c r="D185" s="524"/>
    </row>
    <row r="186" spans="2:4">
      <c r="B186" s="524"/>
      <c r="C186" s="524"/>
      <c r="D186" s="524"/>
    </row>
    <row r="187" spans="2:4">
      <c r="B187" s="524"/>
      <c r="C187" s="524"/>
      <c r="D187" s="524"/>
    </row>
    <row r="188" spans="2:4">
      <c r="B188" s="524"/>
      <c r="C188" s="524"/>
      <c r="D188" s="524"/>
    </row>
    <row r="189" spans="2:4">
      <c r="B189" s="524"/>
      <c r="C189" s="524"/>
      <c r="D189" s="524"/>
    </row>
    <row r="190" spans="2:4">
      <c r="B190" s="524"/>
      <c r="C190" s="524"/>
      <c r="D190" s="524"/>
    </row>
    <row r="191" spans="2:4">
      <c r="B191" s="524"/>
      <c r="C191" s="524"/>
      <c r="D191" s="524"/>
    </row>
    <row r="192" spans="2:4">
      <c r="B192" s="524"/>
      <c r="C192" s="524"/>
      <c r="D192" s="524"/>
    </row>
    <row r="193" spans="2:4">
      <c r="B193" s="524"/>
      <c r="C193" s="524"/>
      <c r="D193" s="524"/>
    </row>
    <row r="194" spans="2:4">
      <c r="B194" s="524"/>
      <c r="C194" s="524"/>
      <c r="D194" s="524"/>
    </row>
    <row r="195" spans="2:4">
      <c r="B195" s="524"/>
      <c r="C195" s="524"/>
      <c r="D195" s="524"/>
    </row>
    <row r="196" spans="2:4">
      <c r="B196" s="524"/>
      <c r="C196" s="524"/>
      <c r="D196" s="524"/>
    </row>
    <row r="197" spans="2:4">
      <c r="B197" s="524"/>
      <c r="C197" s="524"/>
      <c r="D197" s="524"/>
    </row>
    <row r="198" spans="2:4">
      <c r="B198" s="524"/>
      <c r="C198" s="524"/>
      <c r="D198" s="524"/>
    </row>
    <row r="199" spans="2:4">
      <c r="B199" s="524"/>
      <c r="C199" s="524"/>
      <c r="D199" s="524"/>
    </row>
    <row r="200" spans="2:4">
      <c r="B200" s="524"/>
      <c r="C200" s="524"/>
      <c r="D200" s="524"/>
    </row>
    <row r="201" spans="2:4">
      <c r="B201" s="524"/>
      <c r="C201" s="524"/>
      <c r="D201" s="524"/>
    </row>
    <row r="202" spans="2:4">
      <c r="B202" s="524"/>
      <c r="C202" s="524"/>
      <c r="D202" s="524"/>
    </row>
    <row r="203" spans="2:4">
      <c r="B203" s="524"/>
      <c r="C203" s="524"/>
      <c r="D203" s="524"/>
    </row>
    <row r="204" spans="2:4">
      <c r="B204" s="524"/>
      <c r="C204" s="524"/>
      <c r="D204" s="524"/>
    </row>
    <row r="205" spans="2:4">
      <c r="B205" s="524"/>
      <c r="C205" s="524"/>
      <c r="D205" s="524"/>
    </row>
    <row r="206" spans="2:4">
      <c r="B206" s="524"/>
      <c r="C206" s="524"/>
      <c r="D206" s="524"/>
    </row>
    <row r="207" spans="2:4">
      <c r="B207" s="524"/>
      <c r="C207" s="524"/>
      <c r="D207" s="524"/>
    </row>
    <row r="208" spans="2:4">
      <c r="B208" s="524"/>
      <c r="C208" s="524"/>
      <c r="D208" s="524"/>
    </row>
    <row r="209" spans="2:4">
      <c r="B209" s="524"/>
      <c r="C209" s="524"/>
      <c r="D209" s="524"/>
    </row>
    <row r="210" spans="2:4">
      <c r="B210" s="524"/>
      <c r="C210" s="524"/>
      <c r="D210" s="524"/>
    </row>
    <row r="211" spans="2:4">
      <c r="B211" s="524"/>
      <c r="C211" s="524"/>
      <c r="D211" s="524"/>
    </row>
    <row r="212" spans="2:4">
      <c r="B212" s="524"/>
      <c r="C212" s="524"/>
      <c r="D212" s="524"/>
    </row>
    <row r="213" spans="2:4">
      <c r="B213" s="524"/>
      <c r="C213" s="524"/>
      <c r="D213" s="524"/>
    </row>
    <row r="214" spans="2:4">
      <c r="B214" s="524"/>
      <c r="C214" s="524"/>
      <c r="D214" s="524"/>
    </row>
    <row r="215" spans="2:4">
      <c r="B215" s="524"/>
      <c r="C215" s="524"/>
      <c r="D215" s="524"/>
    </row>
    <row r="216" spans="2:4">
      <c r="B216" s="524"/>
      <c r="C216" s="524"/>
      <c r="D216" s="524"/>
    </row>
    <row r="217" spans="2:4">
      <c r="B217" s="524"/>
      <c r="C217" s="524"/>
      <c r="D217" s="524"/>
    </row>
    <row r="218" spans="2:4">
      <c r="B218" s="524"/>
      <c r="C218" s="524"/>
      <c r="D218" s="524"/>
    </row>
    <row r="219" spans="2:4">
      <c r="B219" s="524"/>
      <c r="C219" s="524"/>
      <c r="D219" s="524"/>
    </row>
    <row r="220" spans="2:4">
      <c r="B220" s="524"/>
      <c r="C220" s="524"/>
      <c r="D220" s="524"/>
    </row>
    <row r="221" spans="2:4">
      <c r="B221" s="524"/>
      <c r="C221" s="524"/>
      <c r="D221" s="524"/>
    </row>
    <row r="222" spans="2:4">
      <c r="B222" s="524"/>
      <c r="C222" s="524"/>
      <c r="D222" s="524"/>
    </row>
    <row r="223" spans="2:4">
      <c r="B223" s="524"/>
      <c r="C223" s="524"/>
      <c r="D223" s="524"/>
    </row>
    <row r="224" spans="2:4">
      <c r="B224" s="524"/>
      <c r="C224" s="524"/>
      <c r="D224" s="524"/>
    </row>
    <row r="225" spans="2:4">
      <c r="B225" s="524"/>
      <c r="C225" s="524"/>
      <c r="D225" s="524"/>
    </row>
    <row r="226" spans="2:4">
      <c r="B226" s="524"/>
      <c r="C226" s="524"/>
      <c r="D226" s="524"/>
    </row>
    <row r="227" spans="2:4">
      <c r="B227" s="524"/>
      <c r="C227" s="524"/>
      <c r="D227" s="524"/>
    </row>
    <row r="228" spans="2:4">
      <c r="B228" s="524"/>
      <c r="C228" s="524"/>
      <c r="D228" s="524"/>
    </row>
    <row r="229" spans="2:4">
      <c r="B229" s="524"/>
      <c r="C229" s="524"/>
      <c r="D229" s="524"/>
    </row>
    <row r="230" spans="2:4">
      <c r="B230" s="524"/>
      <c r="C230" s="524"/>
      <c r="D230" s="524"/>
    </row>
    <row r="231" spans="2:4">
      <c r="B231" s="524"/>
      <c r="C231" s="524"/>
      <c r="D231" s="524"/>
    </row>
    <row r="232" spans="2:4">
      <c r="B232" s="524"/>
      <c r="C232" s="524"/>
      <c r="D232" s="524"/>
    </row>
    <row r="233" spans="2:4">
      <c r="B233" s="524"/>
      <c r="C233" s="524"/>
      <c r="D233" s="524"/>
    </row>
    <row r="234" spans="2:4">
      <c r="B234" s="524"/>
      <c r="C234" s="524"/>
      <c r="D234" s="524"/>
    </row>
    <row r="235" spans="2:4">
      <c r="B235" s="524"/>
      <c r="C235" s="524"/>
      <c r="D235" s="524"/>
    </row>
    <row r="236" spans="2:4">
      <c r="B236" s="524"/>
      <c r="C236" s="524"/>
      <c r="D236" s="524"/>
    </row>
    <row r="237" spans="2:4">
      <c r="B237" s="524"/>
      <c r="C237" s="524"/>
      <c r="D237" s="524"/>
    </row>
    <row r="238" spans="2:4">
      <c r="B238" s="524"/>
      <c r="C238" s="524"/>
      <c r="D238" s="524"/>
    </row>
    <row r="239" spans="2:4">
      <c r="B239" s="524"/>
      <c r="C239" s="524"/>
      <c r="D239" s="524"/>
    </row>
    <row r="240" spans="2:4">
      <c r="B240" s="524"/>
      <c r="C240" s="524"/>
      <c r="D240" s="524"/>
    </row>
    <row r="241" spans="2:4">
      <c r="B241" s="524"/>
      <c r="C241" s="524"/>
      <c r="D241" s="524"/>
    </row>
    <row r="242" spans="2:4">
      <c r="B242" s="524"/>
      <c r="C242" s="524"/>
      <c r="D242" s="524"/>
    </row>
    <row r="243" spans="2:4">
      <c r="B243" s="524"/>
      <c r="C243" s="524"/>
      <c r="D243" s="524"/>
    </row>
    <row r="244" spans="2:4">
      <c r="B244" s="524"/>
      <c r="C244" s="524"/>
      <c r="D244" s="524"/>
    </row>
    <row r="245" spans="2:4">
      <c r="B245" s="524"/>
      <c r="C245" s="524"/>
      <c r="D245" s="524"/>
    </row>
    <row r="246" spans="2:4">
      <c r="B246" s="524"/>
      <c r="C246" s="524"/>
      <c r="D246" s="524"/>
    </row>
    <row r="247" spans="2:4">
      <c r="B247" s="524"/>
      <c r="C247" s="524"/>
      <c r="D247" s="524"/>
    </row>
    <row r="248" spans="2:4">
      <c r="B248" s="524"/>
      <c r="C248" s="524"/>
      <c r="D248" s="524"/>
    </row>
    <row r="249" spans="2:4">
      <c r="B249" s="524"/>
      <c r="C249" s="524"/>
      <c r="D249" s="524"/>
    </row>
    <row r="250" spans="2:4">
      <c r="B250" s="524"/>
      <c r="C250" s="524"/>
      <c r="D250" s="524"/>
    </row>
    <row r="251" spans="2:4">
      <c r="B251" s="524"/>
      <c r="C251" s="524"/>
      <c r="D251" s="524"/>
    </row>
    <row r="252" spans="2:4">
      <c r="B252" s="524"/>
      <c r="C252" s="524"/>
      <c r="D252" s="524"/>
    </row>
    <row r="253" spans="2:4">
      <c r="B253" s="524"/>
      <c r="C253" s="524"/>
      <c r="D253" s="524"/>
    </row>
    <row r="254" spans="2:4">
      <c r="B254" s="524"/>
      <c r="C254" s="524"/>
      <c r="D254" s="524"/>
    </row>
    <row r="255" spans="2:4">
      <c r="B255" s="524"/>
      <c r="C255" s="524"/>
      <c r="D255" s="524"/>
    </row>
    <row r="256" spans="2:4">
      <c r="B256" s="524"/>
      <c r="C256" s="524"/>
      <c r="D256" s="524"/>
    </row>
    <row r="257" spans="2:4">
      <c r="B257" s="524"/>
      <c r="C257" s="524"/>
      <c r="D257" s="524"/>
    </row>
    <row r="258" spans="2:4">
      <c r="B258" s="524"/>
      <c r="C258" s="524"/>
      <c r="D258" s="524"/>
    </row>
    <row r="259" spans="2:4">
      <c r="B259" s="524"/>
      <c r="C259" s="524"/>
      <c r="D259" s="524"/>
    </row>
    <row r="260" spans="2:4">
      <c r="B260" s="524"/>
      <c r="C260" s="524"/>
      <c r="D260" s="524"/>
    </row>
    <row r="261" spans="2:4">
      <c r="B261" s="524"/>
      <c r="C261" s="524"/>
      <c r="D261" s="524"/>
    </row>
    <row r="262" spans="2:4">
      <c r="B262" s="524"/>
      <c r="C262" s="524"/>
      <c r="D262" s="524"/>
    </row>
    <row r="263" spans="2:4">
      <c r="B263" s="524"/>
      <c r="C263" s="524"/>
      <c r="D263" s="524"/>
    </row>
    <row r="264" spans="2:4">
      <c r="B264" s="524"/>
      <c r="C264" s="524"/>
      <c r="D264" s="524"/>
    </row>
    <row r="265" spans="2:4">
      <c r="B265" s="524"/>
      <c r="C265" s="524"/>
      <c r="D265" s="524"/>
    </row>
    <row r="266" spans="2:4">
      <c r="B266" s="524"/>
      <c r="C266" s="524"/>
      <c r="D266" s="524"/>
    </row>
    <row r="267" spans="2:4">
      <c r="B267" s="524"/>
      <c r="C267" s="524"/>
      <c r="D267" s="524"/>
    </row>
    <row r="268" spans="2:4">
      <c r="B268" s="524"/>
      <c r="C268" s="524"/>
      <c r="D268" s="524"/>
    </row>
    <row r="269" spans="2:4">
      <c r="B269" s="524"/>
      <c r="C269" s="524"/>
      <c r="D269" s="524"/>
    </row>
    <row r="270" spans="2:4">
      <c r="B270" s="524"/>
      <c r="C270" s="524"/>
      <c r="D270" s="524"/>
    </row>
    <row r="271" spans="2:4">
      <c r="B271" s="524"/>
      <c r="C271" s="524"/>
      <c r="D271" s="524"/>
    </row>
    <row r="272" spans="2:4">
      <c r="B272" s="524"/>
      <c r="C272" s="524"/>
      <c r="D272" s="524"/>
    </row>
    <row r="273" spans="2:4">
      <c r="B273" s="524"/>
      <c r="C273" s="524"/>
      <c r="D273" s="524"/>
    </row>
    <row r="274" spans="2:4">
      <c r="B274" s="524"/>
      <c r="C274" s="524"/>
      <c r="D274" s="524"/>
    </row>
    <row r="275" spans="2:4">
      <c r="B275" s="524"/>
      <c r="C275" s="524"/>
      <c r="D275" s="524"/>
    </row>
    <row r="276" spans="2:4">
      <c r="B276" s="524"/>
      <c r="C276" s="524"/>
      <c r="D276" s="524"/>
    </row>
    <row r="277" spans="2:4">
      <c r="B277" s="524"/>
      <c r="C277" s="524"/>
      <c r="D277" s="524"/>
    </row>
    <row r="278" spans="2:4">
      <c r="B278" s="524"/>
      <c r="C278" s="524"/>
      <c r="D278" s="524"/>
    </row>
    <row r="279" spans="2:4">
      <c r="B279" s="524"/>
      <c r="C279" s="524"/>
      <c r="D279" s="524"/>
    </row>
    <row r="280" spans="2:4">
      <c r="B280" s="524"/>
      <c r="C280" s="524"/>
      <c r="D280" s="524"/>
    </row>
    <row r="281" spans="2:4">
      <c r="B281" s="524"/>
      <c r="C281" s="524"/>
      <c r="D281" s="524"/>
    </row>
    <row r="282" spans="2:4">
      <c r="B282" s="524"/>
      <c r="C282" s="524"/>
      <c r="D282" s="524"/>
    </row>
    <row r="283" spans="2:4">
      <c r="B283" s="524"/>
      <c r="C283" s="524"/>
      <c r="D283" s="524"/>
    </row>
    <row r="284" spans="2:4">
      <c r="B284" s="524"/>
      <c r="C284" s="524"/>
      <c r="D284" s="524"/>
    </row>
    <row r="285" spans="2:4">
      <c r="B285" s="524"/>
      <c r="C285" s="524"/>
      <c r="D285" s="524"/>
    </row>
    <row r="286" spans="2:4">
      <c r="B286" s="524"/>
      <c r="C286" s="524"/>
      <c r="D286" s="524"/>
    </row>
    <row r="287" spans="2:4">
      <c r="B287" s="524"/>
      <c r="C287" s="524"/>
      <c r="D287" s="524"/>
    </row>
    <row r="288" spans="2:4">
      <c r="B288" s="524"/>
      <c r="C288" s="524"/>
      <c r="D288" s="524"/>
    </row>
    <row r="289" spans="2:4">
      <c r="B289" s="524"/>
      <c r="C289" s="524"/>
      <c r="D289" s="524"/>
    </row>
    <row r="290" spans="2:4">
      <c r="B290" s="524"/>
      <c r="C290" s="524"/>
      <c r="D290" s="524"/>
    </row>
    <row r="291" spans="2:4">
      <c r="B291" s="524"/>
      <c r="C291" s="524"/>
      <c r="D291" s="524"/>
    </row>
    <row r="292" spans="2:4">
      <c r="B292" s="524"/>
      <c r="C292" s="524"/>
      <c r="D292" s="524"/>
    </row>
    <row r="293" spans="2:4">
      <c r="B293" s="524"/>
      <c r="C293" s="524"/>
      <c r="D293" s="524"/>
    </row>
    <row r="294" spans="2:4">
      <c r="B294" s="524"/>
      <c r="C294" s="524"/>
      <c r="D294" s="524"/>
    </row>
    <row r="295" spans="2:4">
      <c r="B295" s="524"/>
      <c r="C295" s="524"/>
      <c r="D295" s="524"/>
    </row>
    <row r="296" spans="2:4">
      <c r="B296" s="524"/>
      <c r="C296" s="524"/>
      <c r="D296" s="524"/>
    </row>
    <row r="297" spans="2:4">
      <c r="B297" s="524"/>
      <c r="C297" s="524"/>
      <c r="D297" s="524"/>
    </row>
    <row r="298" spans="2:4">
      <c r="B298" s="524"/>
      <c r="C298" s="524"/>
      <c r="D298" s="524"/>
    </row>
    <row r="299" spans="2:4">
      <c r="B299" s="524"/>
      <c r="C299" s="524"/>
      <c r="D299" s="524"/>
    </row>
    <row r="300" spans="2:4">
      <c r="B300" s="524"/>
      <c r="C300" s="524"/>
      <c r="D300" s="524"/>
    </row>
    <row r="301" spans="2:4">
      <c r="B301" s="524"/>
      <c r="C301" s="524"/>
      <c r="D301" s="524"/>
    </row>
    <row r="302" spans="2:4">
      <c r="B302" s="524"/>
      <c r="C302" s="524"/>
      <c r="D302" s="524"/>
    </row>
    <row r="303" spans="2:4">
      <c r="B303" s="524"/>
      <c r="C303" s="524"/>
      <c r="D303" s="524"/>
    </row>
    <row r="304" spans="2:4">
      <c r="B304" s="524"/>
      <c r="C304" s="524"/>
      <c r="D304" s="524"/>
    </row>
    <row r="305" spans="2:4">
      <c r="B305" s="524"/>
      <c r="C305" s="524"/>
      <c r="D305" s="524"/>
    </row>
    <row r="306" spans="2:4">
      <c r="B306" s="524"/>
      <c r="C306" s="524"/>
      <c r="D306" s="524"/>
    </row>
    <row r="307" spans="2:4">
      <c r="B307" s="524"/>
      <c r="C307" s="524"/>
      <c r="D307" s="524"/>
    </row>
    <row r="308" spans="2:4">
      <c r="B308" s="524"/>
      <c r="C308" s="524"/>
      <c r="D308" s="524"/>
    </row>
    <row r="309" spans="2:4">
      <c r="B309" s="524"/>
      <c r="C309" s="524"/>
      <c r="D309" s="524"/>
    </row>
    <row r="310" spans="2:4">
      <c r="B310" s="524"/>
      <c r="C310" s="524"/>
      <c r="D310" s="524"/>
    </row>
  </sheetData>
  <mergeCells count="301">
    <mergeCell ref="B307:D307"/>
    <mergeCell ref="B308:D308"/>
    <mergeCell ref="B309:D309"/>
    <mergeCell ref="B310:D310"/>
    <mergeCell ref="B298:D298"/>
    <mergeCell ref="B299:D299"/>
    <mergeCell ref="B300:D300"/>
    <mergeCell ref="B301:D301"/>
    <mergeCell ref="B302:D302"/>
    <mergeCell ref="B303:D303"/>
    <mergeCell ref="B304:D304"/>
    <mergeCell ref="B305:D305"/>
    <mergeCell ref="B306:D306"/>
    <mergeCell ref="B289:D289"/>
    <mergeCell ref="B290:D290"/>
    <mergeCell ref="B291:D291"/>
    <mergeCell ref="B292:D292"/>
    <mergeCell ref="B293:D293"/>
    <mergeCell ref="B294:D294"/>
    <mergeCell ref="B295:D295"/>
    <mergeCell ref="B296:D296"/>
    <mergeCell ref="B297:D297"/>
    <mergeCell ref="B280:D280"/>
    <mergeCell ref="B281:D281"/>
    <mergeCell ref="B282:D282"/>
    <mergeCell ref="B283:D283"/>
    <mergeCell ref="B284:D284"/>
    <mergeCell ref="B285:D285"/>
    <mergeCell ref="B286:D286"/>
    <mergeCell ref="B287:D287"/>
    <mergeCell ref="B288:D288"/>
    <mergeCell ref="B271:D271"/>
    <mergeCell ref="B272:D272"/>
    <mergeCell ref="B273:D273"/>
    <mergeCell ref="B274:D274"/>
    <mergeCell ref="B275:D275"/>
    <mergeCell ref="B276:D276"/>
    <mergeCell ref="B277:D277"/>
    <mergeCell ref="B278:D278"/>
    <mergeCell ref="B279:D279"/>
    <mergeCell ref="B262:D262"/>
    <mergeCell ref="B263:D263"/>
    <mergeCell ref="B264:D264"/>
    <mergeCell ref="B265:D265"/>
    <mergeCell ref="B266:D266"/>
    <mergeCell ref="B267:D267"/>
    <mergeCell ref="B268:D268"/>
    <mergeCell ref="B269:D269"/>
    <mergeCell ref="B270:D270"/>
    <mergeCell ref="B253:D253"/>
    <mergeCell ref="B254:D254"/>
    <mergeCell ref="B255:D255"/>
    <mergeCell ref="B256:D256"/>
    <mergeCell ref="B257:D257"/>
    <mergeCell ref="B258:D258"/>
    <mergeCell ref="B259:D259"/>
    <mergeCell ref="B260:D260"/>
    <mergeCell ref="B261:D261"/>
    <mergeCell ref="B244:D244"/>
    <mergeCell ref="B245:D245"/>
    <mergeCell ref="B246:D246"/>
    <mergeCell ref="B247:D247"/>
    <mergeCell ref="B248:D248"/>
    <mergeCell ref="B249:D249"/>
    <mergeCell ref="B250:D250"/>
    <mergeCell ref="B251:D251"/>
    <mergeCell ref="B252:D252"/>
    <mergeCell ref="B235:D235"/>
    <mergeCell ref="B236:D236"/>
    <mergeCell ref="B237:D237"/>
    <mergeCell ref="B238:D238"/>
    <mergeCell ref="B239:D239"/>
    <mergeCell ref="B240:D240"/>
    <mergeCell ref="B241:D241"/>
    <mergeCell ref="B242:D242"/>
    <mergeCell ref="B243:D243"/>
    <mergeCell ref="B226:D226"/>
    <mergeCell ref="B227:D227"/>
    <mergeCell ref="B228:D228"/>
    <mergeCell ref="B229:D229"/>
    <mergeCell ref="B230:D230"/>
    <mergeCell ref="B231:D231"/>
    <mergeCell ref="B232:D232"/>
    <mergeCell ref="B233:D233"/>
    <mergeCell ref="B234:D234"/>
    <mergeCell ref="B217:D217"/>
    <mergeCell ref="B218:D218"/>
    <mergeCell ref="B219:D219"/>
    <mergeCell ref="B220:D220"/>
    <mergeCell ref="B221:D221"/>
    <mergeCell ref="B222:D222"/>
    <mergeCell ref="B223:D223"/>
    <mergeCell ref="B224:D224"/>
    <mergeCell ref="B225:D225"/>
    <mergeCell ref="B208:D208"/>
    <mergeCell ref="B209:D209"/>
    <mergeCell ref="B210:D210"/>
    <mergeCell ref="B211:D211"/>
    <mergeCell ref="B212:D212"/>
    <mergeCell ref="B213:D213"/>
    <mergeCell ref="B214:D214"/>
    <mergeCell ref="B215:D215"/>
    <mergeCell ref="B216:D216"/>
    <mergeCell ref="B199:D199"/>
    <mergeCell ref="B200:D200"/>
    <mergeCell ref="B201:D201"/>
    <mergeCell ref="B202:D202"/>
    <mergeCell ref="B203:D203"/>
    <mergeCell ref="B204:D204"/>
    <mergeCell ref="B205:D205"/>
    <mergeCell ref="B206:D206"/>
    <mergeCell ref="B207:D207"/>
    <mergeCell ref="B190:D190"/>
    <mergeCell ref="B191:D191"/>
    <mergeCell ref="B192:D192"/>
    <mergeCell ref="B193:D193"/>
    <mergeCell ref="B194:D194"/>
    <mergeCell ref="B195:D195"/>
    <mergeCell ref="B196:D196"/>
    <mergeCell ref="B197:D197"/>
    <mergeCell ref="B198:D198"/>
    <mergeCell ref="B181:D181"/>
    <mergeCell ref="B182:D182"/>
    <mergeCell ref="B183:D183"/>
    <mergeCell ref="B184:D184"/>
    <mergeCell ref="B185:D185"/>
    <mergeCell ref="B186:D186"/>
    <mergeCell ref="B187:D187"/>
    <mergeCell ref="B188:D188"/>
    <mergeCell ref="B189:D189"/>
    <mergeCell ref="B172:D172"/>
    <mergeCell ref="B173:D173"/>
    <mergeCell ref="B174:D174"/>
    <mergeCell ref="B175:D175"/>
    <mergeCell ref="B176:D176"/>
    <mergeCell ref="B177:D177"/>
    <mergeCell ref="B178:D178"/>
    <mergeCell ref="B179:D179"/>
    <mergeCell ref="B180:D180"/>
    <mergeCell ref="B163:D163"/>
    <mergeCell ref="B164:D164"/>
    <mergeCell ref="B165:D165"/>
    <mergeCell ref="B166:D166"/>
    <mergeCell ref="B167:D167"/>
    <mergeCell ref="B168:D168"/>
    <mergeCell ref="B169:D169"/>
    <mergeCell ref="B170:D170"/>
    <mergeCell ref="B171:D171"/>
    <mergeCell ref="B154:D154"/>
    <mergeCell ref="B155:D155"/>
    <mergeCell ref="B156:D156"/>
    <mergeCell ref="B157:D157"/>
    <mergeCell ref="B158:D158"/>
    <mergeCell ref="B159:D159"/>
    <mergeCell ref="B160:D160"/>
    <mergeCell ref="B161:D161"/>
    <mergeCell ref="B162:D162"/>
    <mergeCell ref="B145:D145"/>
    <mergeCell ref="B146:D146"/>
    <mergeCell ref="B147:D147"/>
    <mergeCell ref="B148:D148"/>
    <mergeCell ref="B149:D149"/>
    <mergeCell ref="B150:D150"/>
    <mergeCell ref="B151:D151"/>
    <mergeCell ref="B152:D152"/>
    <mergeCell ref="B153:D153"/>
    <mergeCell ref="B136:D136"/>
    <mergeCell ref="B137:D137"/>
    <mergeCell ref="B138:D138"/>
    <mergeCell ref="B139:D139"/>
    <mergeCell ref="B140:D140"/>
    <mergeCell ref="B141:D141"/>
    <mergeCell ref="B142:D142"/>
    <mergeCell ref="B143:D143"/>
    <mergeCell ref="B144:D144"/>
    <mergeCell ref="B127:D127"/>
    <mergeCell ref="B128:D128"/>
    <mergeCell ref="B129:D129"/>
    <mergeCell ref="B130:D130"/>
    <mergeCell ref="B131:D131"/>
    <mergeCell ref="B132:D132"/>
    <mergeCell ref="B133:D133"/>
    <mergeCell ref="B134:D134"/>
    <mergeCell ref="B135:D135"/>
    <mergeCell ref="B118:D118"/>
    <mergeCell ref="B119:D119"/>
    <mergeCell ref="B120:D120"/>
    <mergeCell ref="B121:D121"/>
    <mergeCell ref="B122:D122"/>
    <mergeCell ref="B123:D123"/>
    <mergeCell ref="B124:D124"/>
    <mergeCell ref="B125:D125"/>
    <mergeCell ref="B126:D126"/>
    <mergeCell ref="B109:D109"/>
    <mergeCell ref="B110:D110"/>
    <mergeCell ref="B111:D111"/>
    <mergeCell ref="B112:D112"/>
    <mergeCell ref="B113:D113"/>
    <mergeCell ref="B114:D114"/>
    <mergeCell ref="B115:D115"/>
    <mergeCell ref="B116:D116"/>
    <mergeCell ref="B117:D117"/>
    <mergeCell ref="B100:D100"/>
    <mergeCell ref="B101:D101"/>
    <mergeCell ref="B102:D102"/>
    <mergeCell ref="B103:D103"/>
    <mergeCell ref="B104:D104"/>
    <mergeCell ref="B105:D105"/>
    <mergeCell ref="B106:D106"/>
    <mergeCell ref="B107:D107"/>
    <mergeCell ref="B108:D108"/>
    <mergeCell ref="B91:D91"/>
    <mergeCell ref="B92:D92"/>
    <mergeCell ref="B93:D93"/>
    <mergeCell ref="B94:D94"/>
    <mergeCell ref="B95:D95"/>
    <mergeCell ref="B96:D96"/>
    <mergeCell ref="B97:D97"/>
    <mergeCell ref="B98:D98"/>
    <mergeCell ref="B99:D99"/>
    <mergeCell ref="B82:D82"/>
    <mergeCell ref="B83:D83"/>
    <mergeCell ref="B84:D84"/>
    <mergeCell ref="B85:D85"/>
    <mergeCell ref="B86:D86"/>
    <mergeCell ref="B87:D87"/>
    <mergeCell ref="B88:D88"/>
    <mergeCell ref="B89:D89"/>
    <mergeCell ref="B90:D90"/>
    <mergeCell ref="B73:D73"/>
    <mergeCell ref="B74:D74"/>
    <mergeCell ref="B75:D75"/>
    <mergeCell ref="B76:D76"/>
    <mergeCell ref="B77:D77"/>
    <mergeCell ref="B78:D78"/>
    <mergeCell ref="B79:D79"/>
    <mergeCell ref="B80:D80"/>
    <mergeCell ref="B81:D81"/>
    <mergeCell ref="E57:L57"/>
    <mergeCell ref="B65:D65"/>
    <mergeCell ref="B66:D66"/>
    <mergeCell ref="B67:D67"/>
    <mergeCell ref="B68:D68"/>
    <mergeCell ref="B69:D69"/>
    <mergeCell ref="B70:D70"/>
    <mergeCell ref="B71:D71"/>
    <mergeCell ref="B72:D72"/>
    <mergeCell ref="E48:L48"/>
    <mergeCell ref="E49:L49"/>
    <mergeCell ref="E50:L50"/>
    <mergeCell ref="E51:L51"/>
    <mergeCell ref="E52:L52"/>
    <mergeCell ref="E54:L54"/>
    <mergeCell ref="E53:L53"/>
    <mergeCell ref="E55:L55"/>
    <mergeCell ref="E56:L56"/>
    <mergeCell ref="E39:L39"/>
    <mergeCell ref="E40:L40"/>
    <mergeCell ref="E41:L41"/>
    <mergeCell ref="E42:L42"/>
    <mergeCell ref="E43:L43"/>
    <mergeCell ref="E44:L44"/>
    <mergeCell ref="E45:L45"/>
    <mergeCell ref="E46:L46"/>
    <mergeCell ref="E47:L47"/>
    <mergeCell ref="E30:L30"/>
    <mergeCell ref="E31:L31"/>
    <mergeCell ref="E32:L32"/>
    <mergeCell ref="E33:L33"/>
    <mergeCell ref="E34:L34"/>
    <mergeCell ref="E35:L35"/>
    <mergeCell ref="E36:L36"/>
    <mergeCell ref="E37:L37"/>
    <mergeCell ref="E38:L38"/>
    <mergeCell ref="E21:L21"/>
    <mergeCell ref="E22:L22"/>
    <mergeCell ref="E23:L23"/>
    <mergeCell ref="E24:L24"/>
    <mergeCell ref="E25:L25"/>
    <mergeCell ref="E26:L26"/>
    <mergeCell ref="E27:L27"/>
    <mergeCell ref="E28:L28"/>
    <mergeCell ref="E29:L29"/>
    <mergeCell ref="E12:L12"/>
    <mergeCell ref="E13:L13"/>
    <mergeCell ref="E14:L14"/>
    <mergeCell ref="E15:L15"/>
    <mergeCell ref="E16:L16"/>
    <mergeCell ref="E17:L17"/>
    <mergeCell ref="E18:L18"/>
    <mergeCell ref="E19:L19"/>
    <mergeCell ref="E20:L20"/>
    <mergeCell ref="B2:H2"/>
    <mergeCell ref="B4:L4"/>
    <mergeCell ref="E5:L5"/>
    <mergeCell ref="E6:L6"/>
    <mergeCell ref="E7:L7"/>
    <mergeCell ref="E8:L8"/>
    <mergeCell ref="E9:L9"/>
    <mergeCell ref="E10:L10"/>
    <mergeCell ref="E11:L11"/>
  </mergeCells>
  <hyperlinks>
    <hyperlink ref="B5" location="'Q1'!A1" display="Quadre III-4.1. " xr:uid="{00000000-0004-0000-0000-000000000000}"/>
    <hyperlink ref="B6" location="'Q2'!A1" display="Quadre III-4.2." xr:uid="{00000000-0004-0000-0000-000001000000}"/>
    <hyperlink ref="B7" location="'Q3'!A1" display="Quadre III-4.3." xr:uid="{00000000-0004-0000-0000-000002000000}"/>
    <hyperlink ref="B8" location="'G1'!A1" display="Gràfic III-4.1. " xr:uid="{00000000-0004-0000-0000-000003000000}"/>
    <hyperlink ref="B9" location="'G2-G3'!A1" display="Gràfic III-4.2. " xr:uid="{00000000-0004-0000-0000-000004000000}"/>
    <hyperlink ref="B10" location="'G2-G3'!A1" display="Gràfic III-4.3. " xr:uid="{00000000-0004-0000-0000-000005000000}"/>
    <hyperlink ref="B11" location="'G4'!A1" display="Gràfic III-4.4. _x000a__x000a_" xr:uid="{00000000-0004-0000-0000-000006000000}"/>
    <hyperlink ref="B12" location="'Q4'!A1" display="Quadre III-4.4. " xr:uid="{00000000-0004-0000-0000-000007000000}"/>
    <hyperlink ref="B13" location="'Q5'!A1" display="Quadre III-4.5. " xr:uid="{00000000-0004-0000-0000-000008000000}"/>
    <hyperlink ref="B14" location="'G5'!A1" display="Gràfic III-4.5. " xr:uid="{00000000-0004-0000-0000-000009000000}"/>
    <hyperlink ref="B15" location="'G6'!A1" display="Gràfic III-4.6. " xr:uid="{00000000-0004-0000-0000-00000A000000}"/>
    <hyperlink ref="B16" location="'Q6'!A1" display="Quadre III-4.6. " xr:uid="{00000000-0004-0000-0000-00000B000000}"/>
    <hyperlink ref="B17" location="'G7'!A1" display="Gràfic III-4.7. " xr:uid="{00000000-0004-0000-0000-00000C000000}"/>
    <hyperlink ref="B18" location="'G8'!A1" display="Gràfic III-4.8." xr:uid="{00000000-0004-0000-0000-00000D000000}"/>
    <hyperlink ref="B19" location="'G9'!A1" display="Gràfic III-4.9." xr:uid="{00000000-0004-0000-0000-00000E000000}"/>
    <hyperlink ref="B20" location="'G10'!A1" display="Gràfic III-4.10." xr:uid="{00000000-0004-0000-0000-00000F000000}"/>
    <hyperlink ref="B21" location="'G11'!A1" display="Gràfic III-4.11." xr:uid="{00000000-0004-0000-0000-000010000000}"/>
    <hyperlink ref="B22" location="'G12'!A1" display="Gràfic III-4.12." xr:uid="{00000000-0004-0000-0000-000011000000}"/>
    <hyperlink ref="B23" location="'Q7'!A1" display="Quadre III-4.7. " xr:uid="{00000000-0004-0000-0000-000012000000}"/>
    <hyperlink ref="B24" location="'Q8'!A1" display="Quadre III-4.8." xr:uid="{00000000-0004-0000-0000-000013000000}"/>
    <hyperlink ref="B25" location="'G13a-b'!A1" display="Gràfic III-4.13a." xr:uid="{00000000-0004-0000-0000-000014000000}"/>
    <hyperlink ref="B26" location="'G13a-b'!A1" display="Gràfic III-4.13b." xr:uid="{00000000-0004-0000-0000-000015000000}"/>
    <hyperlink ref="B27" location="'G14'!A1" display="Gràfic III-4.14." xr:uid="{00000000-0004-0000-0000-000016000000}"/>
    <hyperlink ref="B28" location="'Q9'!A1" display="Quadre III-4.9. " xr:uid="{00000000-0004-0000-0000-000017000000}"/>
    <hyperlink ref="B29" location="'Q10'!A1" display="Quadre III-4.10. " xr:uid="{00000000-0004-0000-0000-000018000000}"/>
    <hyperlink ref="B30" location="'Q11'!A1" display="Quadre III-4.11. " xr:uid="{00000000-0004-0000-0000-000019000000}"/>
    <hyperlink ref="B31" location="'Q12'!A1" display="Quadre III-4.12. " xr:uid="{00000000-0004-0000-0000-00001A000000}"/>
    <hyperlink ref="B32" location="'G15'!A1" display="Gràfic III-4.15." xr:uid="{00000000-0004-0000-0000-00001B000000}"/>
    <hyperlink ref="B33" location="'G16'!A1" display="Gràfic III-4.16." xr:uid="{00000000-0004-0000-0000-00001C000000}"/>
    <hyperlink ref="B34" location="'G17'!A1" display="Gràfic III-4.17._x000a_" xr:uid="{00000000-0004-0000-0000-00001D000000}"/>
    <hyperlink ref="B35" location="'Q13'!A1" display="Quadre III-4.13." xr:uid="{00000000-0004-0000-0000-00001E000000}"/>
    <hyperlink ref="B36" location="'Q14'!A1" display="Quadre III-4.14. " xr:uid="{00000000-0004-0000-0000-00001F000000}"/>
    <hyperlink ref="B37" location="'G18'!A1" display="Gràfic III-4.18." xr:uid="{00000000-0004-0000-0000-000020000000}"/>
    <hyperlink ref="B38" location="'G19'!A1" display="Gràfic III-4.19." xr:uid="{00000000-0004-0000-0000-000021000000}"/>
    <hyperlink ref="B39" location="'G20'!A1" display="Gràfic III-4.20." xr:uid="{00000000-0004-0000-0000-000022000000}"/>
    <hyperlink ref="B40" location="'G21'!A1" display="Gràfic III-4.21." xr:uid="{00000000-0004-0000-0000-000023000000}"/>
    <hyperlink ref="B41" location="'G22'!A1" display="Gràfic III-4.22." xr:uid="{00000000-0004-0000-0000-000024000000}"/>
    <hyperlink ref="B42" location="'G23'!A1" display="Gràfic III-4.23." xr:uid="{00000000-0004-0000-0000-000025000000}"/>
    <hyperlink ref="B43" location="'G24'!A1" display="Gràfic III-4.24." xr:uid="{00000000-0004-0000-0000-000026000000}"/>
    <hyperlink ref="B44" location="'G25'!A1" display="Gràfic III-4.25." xr:uid="{00000000-0004-0000-0000-000027000000}"/>
    <hyperlink ref="B45" location="'G26'!A1" display="Gràfic III-4.26." xr:uid="{00000000-0004-0000-0000-000028000000}"/>
    <hyperlink ref="B46" location="'G27'!A1" display="Gràfic III-4.27." xr:uid="{00000000-0004-0000-0000-000029000000}"/>
    <hyperlink ref="B47" location="'QA1'!A1" display="Quadre IIIA-4.1. " xr:uid="{00000000-0004-0000-0000-00002A000000}"/>
    <hyperlink ref="B48" location="'QA2'!A1" display="Quadre IIIA-4.2." xr:uid="{00000000-0004-0000-0000-00002B000000}"/>
    <hyperlink ref="B49" location="'QA3'!A1" display="Quadre IIIA-4.3. " xr:uid="{00000000-0004-0000-0000-00002C000000}"/>
    <hyperlink ref="B50" location="'QA4'!A1" display="Quadre IIIA-4.4. " xr:uid="{00000000-0004-0000-0000-00002D000000}"/>
    <hyperlink ref="B51" location="'QA5'!A1" display="Quadre IIIA-4.5. " xr:uid="{00000000-0004-0000-0000-00002E000000}"/>
    <hyperlink ref="B52" location="'QA6'!A1" display="Quadre IIIA-4.6. " xr:uid="{00000000-0004-0000-0000-00002F000000}"/>
    <hyperlink ref="B54" location="'QA7'!A1" display="Quadre IIIA-4.7. " xr:uid="{00000000-0004-0000-0000-000030000000}"/>
    <hyperlink ref="B55" location="'QA8'!A1" display="Quadre IIIA-4.8. " xr:uid="{00000000-0004-0000-0000-000031000000}"/>
    <hyperlink ref="B56" location="'QA9'!A1" display="Quadre IIIA-4.9." xr:uid="{00000000-0004-0000-0000-000032000000}"/>
    <hyperlink ref="B57" location="'QA10'!A1" display="Quadre IIIA-4.10." xr:uid="{00000000-0004-0000-0000-000033000000}"/>
    <hyperlink ref="B53:D53" location="'GA1 QA6'!A1" display="Gràfic IIIA-4.1." xr:uid="{E1EF229A-F0FE-4A43-9170-89CA8F1214A1}"/>
  </hyperlinks>
  <pageMargins left="0.7" right="0.7" top="0.75" bottom="0.75" header="0.51180555555555496" footer="0.51180555555555496"/>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AMJ40"/>
  <sheetViews>
    <sheetView topLeftCell="A22" zoomScale="110" zoomScaleNormal="110" workbookViewId="0">
      <selection activeCell="C31" sqref="C31"/>
    </sheetView>
  </sheetViews>
  <sheetFormatPr baseColWidth="10" defaultColWidth="9" defaultRowHeight="14.25"/>
  <cols>
    <col min="1" max="1" width="12.875" style="2" customWidth="1"/>
    <col min="2" max="1024" width="9" style="2"/>
  </cols>
  <sheetData>
    <row r="1" spans="1:5" s="27" customFormat="1" ht="11.25">
      <c r="A1" s="157" t="s">
        <v>98</v>
      </c>
      <c r="B1" s="158"/>
      <c r="C1" s="158"/>
      <c r="D1" s="158"/>
      <c r="E1" s="159"/>
    </row>
    <row r="2" spans="1:5" ht="20.45" customHeight="1">
      <c r="A2" s="160"/>
      <c r="B2" s="161" t="s">
        <v>351</v>
      </c>
      <c r="C2" s="161" t="s">
        <v>352</v>
      </c>
      <c r="D2" s="160" t="s">
        <v>353</v>
      </c>
      <c r="E2" s="161" t="s">
        <v>354</v>
      </c>
    </row>
    <row r="3" spans="1:5">
      <c r="A3" s="162" t="s">
        <v>355</v>
      </c>
      <c r="B3" s="163">
        <v>98.25</v>
      </c>
      <c r="C3" s="163">
        <v>0.28000000000000003</v>
      </c>
      <c r="D3" s="163">
        <v>1.22</v>
      </c>
      <c r="E3" s="163">
        <v>0.26</v>
      </c>
    </row>
    <row r="4" spans="1:5">
      <c r="A4" s="162" t="s">
        <v>356</v>
      </c>
      <c r="B4" s="163">
        <v>96.99</v>
      </c>
      <c r="C4" s="163">
        <v>0.59</v>
      </c>
      <c r="D4" s="163">
        <v>2.12</v>
      </c>
      <c r="E4" s="163">
        <v>0.3</v>
      </c>
    </row>
    <row r="5" spans="1:5">
      <c r="A5" s="162" t="s">
        <v>357</v>
      </c>
      <c r="B5" s="163">
        <v>94.93</v>
      </c>
      <c r="C5" s="163">
        <v>0.13</v>
      </c>
      <c r="D5" s="163">
        <v>4.95</v>
      </c>
      <c r="E5" s="163">
        <v>0</v>
      </c>
    </row>
    <row r="6" spans="1:5">
      <c r="A6" s="162" t="s">
        <v>358</v>
      </c>
      <c r="B6" s="163">
        <v>94.16</v>
      </c>
      <c r="C6" s="163">
        <v>1.27</v>
      </c>
      <c r="D6" s="163">
        <v>2.34</v>
      </c>
      <c r="E6" s="163">
        <v>2.23</v>
      </c>
    </row>
    <row r="7" spans="1:5">
      <c r="A7" s="162" t="s">
        <v>359</v>
      </c>
      <c r="B7" s="163">
        <v>93.05</v>
      </c>
      <c r="C7" s="163">
        <v>0.15</v>
      </c>
      <c r="D7" s="163">
        <v>6.37</v>
      </c>
      <c r="E7" s="163">
        <v>0.43</v>
      </c>
    </row>
    <row r="8" spans="1:5">
      <c r="A8" s="162" t="s">
        <v>360</v>
      </c>
      <c r="B8" s="163">
        <v>91.43</v>
      </c>
      <c r="C8" s="163">
        <v>0.26</v>
      </c>
      <c r="D8" s="163">
        <v>8.14</v>
      </c>
      <c r="E8" s="163">
        <v>0.17</v>
      </c>
    </row>
    <row r="9" spans="1:5">
      <c r="A9" s="162" t="s">
        <v>361</v>
      </c>
      <c r="B9" s="163">
        <v>90.85</v>
      </c>
      <c r="C9" s="163">
        <v>0.8</v>
      </c>
      <c r="D9" s="163">
        <v>8.0299999999999994</v>
      </c>
      <c r="E9" s="163">
        <v>0.32</v>
      </c>
    </row>
    <row r="10" spans="1:5">
      <c r="A10" s="162" t="s">
        <v>362</v>
      </c>
      <c r="B10" s="163">
        <v>90.06</v>
      </c>
      <c r="C10" s="163">
        <v>1.18</v>
      </c>
      <c r="D10" s="163">
        <v>8.6300000000000008</v>
      </c>
      <c r="E10" s="163">
        <v>0.13</v>
      </c>
    </row>
    <row r="11" spans="1:5">
      <c r="A11" s="162" t="s">
        <v>363</v>
      </c>
      <c r="B11" s="163">
        <v>88.97</v>
      </c>
      <c r="C11" s="163">
        <v>0.19</v>
      </c>
      <c r="D11" s="163">
        <v>9.73</v>
      </c>
      <c r="E11" s="163">
        <v>1.1100000000000001</v>
      </c>
    </row>
    <row r="12" spans="1:5">
      <c r="A12" s="162" t="s">
        <v>364</v>
      </c>
      <c r="B12" s="163">
        <v>88.74</v>
      </c>
      <c r="C12" s="163">
        <v>0.9</v>
      </c>
      <c r="D12" s="163">
        <v>9.75</v>
      </c>
      <c r="E12" s="163">
        <v>0.62</v>
      </c>
    </row>
    <row r="13" spans="1:5">
      <c r="A13" s="162" t="s">
        <v>365</v>
      </c>
      <c r="B13" s="163">
        <v>88.66</v>
      </c>
      <c r="C13" s="163">
        <v>0.33</v>
      </c>
      <c r="D13" s="163">
        <v>10.99</v>
      </c>
      <c r="E13" s="163">
        <v>0.01</v>
      </c>
    </row>
    <row r="14" spans="1:5">
      <c r="A14" s="162" t="s">
        <v>366</v>
      </c>
      <c r="B14" s="163">
        <v>87.89</v>
      </c>
      <c r="C14" s="163">
        <v>1.9</v>
      </c>
      <c r="D14" s="163">
        <v>10.210000000000001</v>
      </c>
      <c r="E14" s="163">
        <v>0</v>
      </c>
    </row>
    <row r="15" spans="1:5">
      <c r="A15" s="162" t="s">
        <v>367</v>
      </c>
      <c r="B15" s="163">
        <v>86.11</v>
      </c>
      <c r="C15" s="163">
        <v>0.96</v>
      </c>
      <c r="D15" s="163">
        <v>12.74</v>
      </c>
      <c r="E15" s="163">
        <v>0.19</v>
      </c>
    </row>
    <row r="16" spans="1:5">
      <c r="A16" s="162" t="s">
        <v>368</v>
      </c>
      <c r="B16" s="163">
        <v>85.54</v>
      </c>
      <c r="C16" s="163">
        <v>0.24</v>
      </c>
      <c r="D16" s="163">
        <v>13.88</v>
      </c>
      <c r="E16" s="163">
        <v>0.33</v>
      </c>
    </row>
    <row r="17" spans="1:7">
      <c r="A17" s="164" t="s">
        <v>369</v>
      </c>
      <c r="B17" s="165">
        <v>84.35</v>
      </c>
      <c r="C17" s="165">
        <v>0.65</v>
      </c>
      <c r="D17" s="165">
        <v>14.63</v>
      </c>
      <c r="E17" s="165">
        <v>0.37</v>
      </c>
    </row>
    <row r="18" spans="1:7">
      <c r="A18" s="162" t="s">
        <v>370</v>
      </c>
      <c r="B18" s="163">
        <v>82.39</v>
      </c>
      <c r="C18" s="163">
        <v>1.4</v>
      </c>
      <c r="D18" s="163">
        <v>16.14</v>
      </c>
      <c r="E18" s="163">
        <v>7.0000000000000007E-2</v>
      </c>
    </row>
    <row r="19" spans="1:7">
      <c r="A19" s="162" t="s">
        <v>371</v>
      </c>
      <c r="B19" s="163">
        <v>77.44</v>
      </c>
      <c r="C19" s="163">
        <v>0.56999999999999995</v>
      </c>
      <c r="D19" s="163">
        <v>21.2</v>
      </c>
      <c r="E19" s="163">
        <v>0.79</v>
      </c>
    </row>
    <row r="20" spans="1:7">
      <c r="A20" s="162" t="s">
        <v>372</v>
      </c>
      <c r="B20" s="163">
        <v>75.040000000000006</v>
      </c>
      <c r="C20" s="163">
        <v>0.83</v>
      </c>
      <c r="D20" s="163">
        <v>23.92</v>
      </c>
      <c r="E20" s="163">
        <v>0.2</v>
      </c>
    </row>
    <row r="21" spans="1:7">
      <c r="A21" s="162" t="s">
        <v>373</v>
      </c>
      <c r="B21" s="163">
        <v>73.61</v>
      </c>
      <c r="C21" s="163">
        <v>0.7</v>
      </c>
      <c r="D21" s="163">
        <v>25.1</v>
      </c>
      <c r="E21" s="163">
        <v>0.57999999999999996</v>
      </c>
    </row>
    <row r="22" spans="1:7">
      <c r="A22" s="162" t="s">
        <v>374</v>
      </c>
      <c r="B22" s="163">
        <v>65.84</v>
      </c>
      <c r="C22" s="163">
        <v>3.24</v>
      </c>
      <c r="D22" s="163">
        <v>30.54</v>
      </c>
      <c r="E22" s="163">
        <v>0.39</v>
      </c>
    </row>
    <row r="23" spans="1:7" ht="11.25" customHeight="1">
      <c r="B23" s="166"/>
      <c r="C23" s="166"/>
      <c r="D23" s="166"/>
      <c r="E23" s="166"/>
    </row>
    <row r="24" spans="1:7">
      <c r="A24" s="167"/>
      <c r="B24" s="168"/>
      <c r="C24" s="168"/>
      <c r="D24" s="169"/>
      <c r="E24" s="169"/>
    </row>
    <row r="25" spans="1:7">
      <c r="A25" s="170"/>
      <c r="B25" s="170"/>
      <c r="C25" s="170"/>
      <c r="D25" s="171"/>
      <c r="E25" s="171"/>
      <c r="F25" s="45"/>
      <c r="G25" s="74"/>
    </row>
    <row r="26" spans="1:7">
      <c r="A26" s="63"/>
      <c r="B26" s="172"/>
      <c r="C26" s="172"/>
      <c r="D26" s="172"/>
      <c r="E26" s="169"/>
    </row>
    <row r="27" spans="1:7" ht="15">
      <c r="A27" s="173"/>
      <c r="B27" s="174"/>
      <c r="C27" s="174"/>
      <c r="D27" s="171"/>
      <c r="E27" s="171"/>
      <c r="F27" s="45"/>
      <c r="G27" s="74"/>
    </row>
    <row r="28" spans="1:7">
      <c r="A28" s="63"/>
      <c r="B28" s="63"/>
      <c r="C28" s="63"/>
      <c r="D28" s="169"/>
      <c r="E28" s="169"/>
    </row>
    <row r="35" spans="7:10">
      <c r="G35" s="175"/>
    </row>
    <row r="40" spans="7:10">
      <c r="H40" s="76"/>
      <c r="I40" s="76" t="s">
        <v>375</v>
      </c>
      <c r="J40" s="76"/>
    </row>
  </sheetData>
  <pageMargins left="0.75" right="0.75" top="1.2951388888888899" bottom="1.2951388888888899" header="0.51180555555555496" footer="0.51180555555555496"/>
  <pageSetup paperSize="9" pageOrder="overThenDown"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AMJ56"/>
  <sheetViews>
    <sheetView topLeftCell="A37" zoomScale="110" zoomScaleNormal="110" workbookViewId="0">
      <selection activeCell="A57" sqref="A57"/>
    </sheetView>
  </sheetViews>
  <sheetFormatPr baseColWidth="10" defaultColWidth="11.125" defaultRowHeight="14.25"/>
  <cols>
    <col min="1" max="1" width="13" style="2" customWidth="1"/>
    <col min="2" max="8" width="7" style="2" customWidth="1"/>
    <col min="9" max="9" width="8.875" style="2" customWidth="1"/>
    <col min="10" max="10" width="7" style="2" customWidth="1"/>
    <col min="11" max="11" width="11.125" style="2"/>
    <col min="12" max="12" width="9.5" style="2" customWidth="1"/>
    <col min="13" max="1024" width="11.125" style="2"/>
  </cols>
  <sheetData>
    <row r="1" spans="1:29">
      <c r="A1" s="553" t="s">
        <v>376</v>
      </c>
      <c r="B1" s="553"/>
      <c r="C1" s="553"/>
      <c r="D1" s="553"/>
      <c r="E1" s="553"/>
      <c r="F1" s="553"/>
      <c r="G1" s="553"/>
      <c r="H1" s="553"/>
      <c r="I1" s="553"/>
      <c r="J1" s="553"/>
      <c r="K1" s="176"/>
    </row>
    <row r="2" spans="1:29" ht="22.5">
      <c r="A2" s="177"/>
      <c r="B2" s="178">
        <v>2013</v>
      </c>
      <c r="C2" s="178">
        <v>2014</v>
      </c>
      <c r="D2" s="178">
        <v>2015</v>
      </c>
      <c r="E2" s="178">
        <v>2016</v>
      </c>
      <c r="F2" s="178">
        <v>2017</v>
      </c>
      <c r="G2" s="178">
        <v>2018</v>
      </c>
      <c r="H2" s="179" t="s">
        <v>377</v>
      </c>
      <c r="I2" s="179" t="s">
        <v>378</v>
      </c>
      <c r="J2" s="179" t="s">
        <v>379</v>
      </c>
      <c r="K2" s="180" t="s">
        <v>380</v>
      </c>
      <c r="T2" s="177"/>
      <c r="U2" s="178">
        <v>2013</v>
      </c>
      <c r="V2" s="178">
        <v>2014</v>
      </c>
      <c r="W2" s="178">
        <v>2015</v>
      </c>
      <c r="X2" s="178">
        <v>2016</v>
      </c>
      <c r="Y2" s="178">
        <v>2017</v>
      </c>
      <c r="Z2" s="178">
        <v>2018</v>
      </c>
      <c r="AA2" s="179" t="s">
        <v>377</v>
      </c>
      <c r="AB2" s="179" t="s">
        <v>378</v>
      </c>
      <c r="AC2" s="179" t="s">
        <v>379</v>
      </c>
    </row>
    <row r="3" spans="1:29">
      <c r="A3" s="181" t="s">
        <v>360</v>
      </c>
      <c r="B3" s="182">
        <v>1009.74867368529</v>
      </c>
      <c r="C3" s="182">
        <v>978.068333908657</v>
      </c>
      <c r="D3" s="182">
        <v>1007.04332583802</v>
      </c>
      <c r="E3" s="182">
        <v>1050.3346259668599</v>
      </c>
      <c r="F3" s="182">
        <v>1109.0867586137199</v>
      </c>
      <c r="G3" s="182">
        <v>1169.32152387357</v>
      </c>
      <c r="H3" s="182">
        <v>1164.7415160113401</v>
      </c>
      <c r="I3" s="182">
        <v>1304</v>
      </c>
      <c r="J3" s="182">
        <f t="shared" ref="J3:J19" si="0">AVERAGE(B3:I3)</f>
        <v>1099.0430947371822</v>
      </c>
      <c r="L3" s="180">
        <v>1306.5999999999999</v>
      </c>
      <c r="T3" s="181" t="s">
        <v>371</v>
      </c>
      <c r="U3" s="182">
        <v>1607.1793777349401</v>
      </c>
      <c r="V3" s="182">
        <v>1586.0460779039399</v>
      </c>
      <c r="W3" s="182">
        <v>1602.4155076909201</v>
      </c>
      <c r="X3" s="182">
        <v>1616.0809092698701</v>
      </c>
      <c r="Y3" s="182">
        <v>1670.65186272397</v>
      </c>
      <c r="Z3" s="182">
        <v>1733.65759640844</v>
      </c>
      <c r="AA3" s="182">
        <v>1731.4055873326399</v>
      </c>
      <c r="AB3" s="182">
        <v>1817</v>
      </c>
      <c r="AC3" s="182">
        <f t="shared" ref="AC3:AC19" si="1">AVERAGE(U3:AB3)</f>
        <v>1670.5546148830899</v>
      </c>
    </row>
    <row r="4" spans="1:29">
      <c r="A4" s="181" t="s">
        <v>362</v>
      </c>
      <c r="B4" s="182">
        <v>1210.75332681124</v>
      </c>
      <c r="C4" s="182">
        <v>1205.81629043054</v>
      </c>
      <c r="D4" s="182">
        <v>1206.5960254609099</v>
      </c>
      <c r="E4" s="182">
        <v>1366.8512654987901</v>
      </c>
      <c r="F4" s="182">
        <v>1442.5146652077401</v>
      </c>
      <c r="G4" s="182">
        <v>1516.43585769932</v>
      </c>
      <c r="H4" s="182">
        <v>1514.9009606341399</v>
      </c>
      <c r="I4" s="182">
        <v>1558</v>
      </c>
      <c r="J4" s="182">
        <f t="shared" si="0"/>
        <v>1377.7335489678351</v>
      </c>
      <c r="L4" s="180">
        <v>1306.5999999999999</v>
      </c>
      <c r="T4" s="181" t="s">
        <v>361</v>
      </c>
      <c r="U4" s="182">
        <v>1391.6725701917201</v>
      </c>
      <c r="V4" s="182">
        <v>1402.3522344537701</v>
      </c>
      <c r="W4" s="182">
        <v>1425.36354106264</v>
      </c>
      <c r="X4" s="182">
        <v>1463.4531786632101</v>
      </c>
      <c r="Y4" s="182">
        <v>1586.8988675180799</v>
      </c>
      <c r="Z4" s="182">
        <v>1637.2943800456201</v>
      </c>
      <c r="AA4" s="182">
        <v>1727.15746841387</v>
      </c>
      <c r="AB4" s="182">
        <v>1795</v>
      </c>
      <c r="AC4" s="182">
        <f t="shared" si="1"/>
        <v>1553.6490300436139</v>
      </c>
    </row>
    <row r="5" spans="1:29">
      <c r="A5" s="181" t="s">
        <v>361</v>
      </c>
      <c r="B5" s="182">
        <v>1391.6725701917201</v>
      </c>
      <c r="C5" s="182">
        <v>1402.3522344537701</v>
      </c>
      <c r="D5" s="182">
        <v>1425.36354106264</v>
      </c>
      <c r="E5" s="182">
        <v>1463.4531786632101</v>
      </c>
      <c r="F5" s="182">
        <v>1586.8988675180799</v>
      </c>
      <c r="G5" s="182">
        <v>1637.2943800456201</v>
      </c>
      <c r="H5" s="182">
        <v>1727.15746841387</v>
      </c>
      <c r="I5" s="182">
        <v>1795</v>
      </c>
      <c r="J5" s="182">
        <f t="shared" si="0"/>
        <v>1553.6490300436139</v>
      </c>
      <c r="L5" s="180">
        <v>1306.5999999999999</v>
      </c>
      <c r="T5" s="181" t="s">
        <v>368</v>
      </c>
      <c r="U5" s="182">
        <v>1340.63262377622</v>
      </c>
      <c r="V5" s="182">
        <v>1403.23572228289</v>
      </c>
      <c r="W5" s="182">
        <v>1466.74400501781</v>
      </c>
      <c r="X5" s="182">
        <v>1550.5170309622499</v>
      </c>
      <c r="Y5" s="182">
        <v>1636.18932999343</v>
      </c>
      <c r="Z5" s="182">
        <v>1646.28642295136</v>
      </c>
      <c r="AA5" s="182">
        <v>1671.9060245005001</v>
      </c>
      <c r="AB5" s="182">
        <v>1772</v>
      </c>
      <c r="AC5" s="182">
        <f t="shared" si="1"/>
        <v>1560.9388949355575</v>
      </c>
    </row>
    <row r="6" spans="1:29" ht="18">
      <c r="A6" s="181" t="s">
        <v>374</v>
      </c>
      <c r="B6" s="182">
        <v>1057.71746693982</v>
      </c>
      <c r="C6" s="182">
        <v>1070.9561370420599</v>
      </c>
      <c r="D6" s="182">
        <v>1171.6590868045</v>
      </c>
      <c r="E6" s="182">
        <v>1226.0482894726399</v>
      </c>
      <c r="F6" s="182">
        <v>1296.8449712624999</v>
      </c>
      <c r="G6" s="182">
        <v>1357.7167927961</v>
      </c>
      <c r="H6" s="182">
        <v>1456.36529093939</v>
      </c>
      <c r="I6" s="182">
        <v>1429</v>
      </c>
      <c r="J6" s="182">
        <f t="shared" si="0"/>
        <v>1258.2885044071261</v>
      </c>
      <c r="L6" s="180">
        <v>1306.5999999999999</v>
      </c>
      <c r="O6" s="46"/>
      <c r="P6" s="45"/>
      <c r="T6" s="181" t="s">
        <v>355</v>
      </c>
      <c r="U6" s="182">
        <v>1190.77578414245</v>
      </c>
      <c r="V6" s="182">
        <v>1207.95560359711</v>
      </c>
      <c r="W6" s="182">
        <v>1286.6001783332999</v>
      </c>
      <c r="X6" s="182">
        <v>1453.70318506796</v>
      </c>
      <c r="Y6" s="182">
        <v>1453.4306491100699</v>
      </c>
      <c r="Z6" s="182">
        <v>1524.1640725935699</v>
      </c>
      <c r="AA6" s="182">
        <v>1613.20673365721</v>
      </c>
      <c r="AB6" s="182">
        <v>1667</v>
      </c>
      <c r="AC6" s="182">
        <f t="shared" si="1"/>
        <v>1424.6045258127087</v>
      </c>
    </row>
    <row r="7" spans="1:29">
      <c r="A7" s="181" t="s">
        <v>367</v>
      </c>
      <c r="B7" s="182">
        <v>1224.5986203565001</v>
      </c>
      <c r="C7" s="182">
        <v>1233.0156672630501</v>
      </c>
      <c r="D7" s="182">
        <v>1238.5689475429399</v>
      </c>
      <c r="E7" s="182">
        <v>1237.84228803831</v>
      </c>
      <c r="F7" s="182">
        <v>1261.72784794267</v>
      </c>
      <c r="G7" s="182">
        <v>1348.9592158739699</v>
      </c>
      <c r="H7" s="182">
        <v>1365.7997109974599</v>
      </c>
      <c r="I7" s="182">
        <v>1407</v>
      </c>
      <c r="J7" s="182">
        <f t="shared" si="0"/>
        <v>1289.6890372518624</v>
      </c>
      <c r="L7" s="180">
        <v>1306.5999999999999</v>
      </c>
      <c r="T7" s="181" t="s">
        <v>356</v>
      </c>
      <c r="U7" s="182">
        <v>1310.35181377718</v>
      </c>
      <c r="V7" s="182">
        <v>1338.6722305170599</v>
      </c>
      <c r="W7" s="182">
        <v>1347.5868845571599</v>
      </c>
      <c r="X7" s="182">
        <v>1383.2662144809301</v>
      </c>
      <c r="Y7" s="182">
        <v>1418.6417031829301</v>
      </c>
      <c r="Z7" s="182">
        <v>1470.1726596180199</v>
      </c>
      <c r="AA7" s="182">
        <v>1503.0363059000299</v>
      </c>
      <c r="AB7" s="182">
        <v>1583</v>
      </c>
      <c r="AC7" s="182">
        <f t="shared" si="1"/>
        <v>1419.3409765041638</v>
      </c>
    </row>
    <row r="8" spans="1:29">
      <c r="A8" s="181" t="s">
        <v>356</v>
      </c>
      <c r="B8" s="182">
        <v>1310.35181377718</v>
      </c>
      <c r="C8" s="182">
        <v>1338.6722305170599</v>
      </c>
      <c r="D8" s="182">
        <v>1347.5868845571599</v>
      </c>
      <c r="E8" s="182">
        <v>1383.2662144809301</v>
      </c>
      <c r="F8" s="182">
        <v>1418.6417031829301</v>
      </c>
      <c r="G8" s="182">
        <v>1470.1726596180199</v>
      </c>
      <c r="H8" s="182">
        <v>1503.0363059000299</v>
      </c>
      <c r="I8" s="182">
        <v>1583</v>
      </c>
      <c r="J8" s="182">
        <f t="shared" si="0"/>
        <v>1419.3409765041638</v>
      </c>
      <c r="L8" s="180">
        <v>1306.5999999999999</v>
      </c>
      <c r="T8" s="181" t="s">
        <v>362</v>
      </c>
      <c r="U8" s="182">
        <v>1210.75332681124</v>
      </c>
      <c r="V8" s="182">
        <v>1205.81629043054</v>
      </c>
      <c r="W8" s="182">
        <v>1206.5960254609099</v>
      </c>
      <c r="X8" s="182">
        <v>1366.8512654987901</v>
      </c>
      <c r="Y8" s="182">
        <v>1442.5146652077401</v>
      </c>
      <c r="Z8" s="182">
        <v>1516.43585769932</v>
      </c>
      <c r="AA8" s="182">
        <v>1514.9009606341399</v>
      </c>
      <c r="AB8" s="182">
        <v>1558</v>
      </c>
      <c r="AC8" s="182">
        <f t="shared" si="1"/>
        <v>1377.7335489678351</v>
      </c>
    </row>
    <row r="9" spans="1:29" ht="20.25">
      <c r="A9" s="181" t="s">
        <v>363</v>
      </c>
      <c r="B9" s="182">
        <v>1289.1434057207</v>
      </c>
      <c r="C9" s="182">
        <v>1282.34747292012</v>
      </c>
      <c r="D9" s="182">
        <v>1321.8812537967899</v>
      </c>
      <c r="E9" s="182">
        <v>1347.9523144454899</v>
      </c>
      <c r="F9" s="182">
        <v>1431.0896079301499</v>
      </c>
      <c r="G9" s="182">
        <v>1487.3105894591699</v>
      </c>
      <c r="H9" s="182">
        <v>1492.2538960923</v>
      </c>
      <c r="I9" s="182">
        <v>1493</v>
      </c>
      <c r="J9" s="182">
        <f t="shared" si="0"/>
        <v>1393.12231754559</v>
      </c>
      <c r="M9" s="183"/>
      <c r="N9" s="183"/>
      <c r="T9" s="181" t="s">
        <v>365</v>
      </c>
      <c r="U9" s="182">
        <v>1238.0159445660699</v>
      </c>
      <c r="V9" s="182">
        <v>1201.9943258743201</v>
      </c>
      <c r="W9" s="182">
        <v>1247.0574177302899</v>
      </c>
      <c r="X9" s="182">
        <v>1291.6907490969099</v>
      </c>
      <c r="Y9" s="182">
        <v>1333.50840605742</v>
      </c>
      <c r="Z9" s="182">
        <v>1428.4947341045599</v>
      </c>
      <c r="AA9" s="182">
        <v>1476.78763653788</v>
      </c>
      <c r="AB9" s="182">
        <v>1521</v>
      </c>
      <c r="AC9" s="182">
        <f t="shared" si="1"/>
        <v>1342.3186517459312</v>
      </c>
    </row>
    <row r="10" spans="1:29">
      <c r="A10" s="181" t="s">
        <v>357</v>
      </c>
      <c r="B10" s="182">
        <v>1166.52516866357</v>
      </c>
      <c r="C10" s="182">
        <v>1151.8158159260399</v>
      </c>
      <c r="D10" s="182">
        <v>1174.7330435691499</v>
      </c>
      <c r="E10" s="182">
        <v>1286.3990726731399</v>
      </c>
      <c r="F10" s="182">
        <v>1337.11243697141</v>
      </c>
      <c r="G10" s="182">
        <v>1380.9084544633799</v>
      </c>
      <c r="H10" s="182">
        <v>1379.3594600558199</v>
      </c>
      <c r="I10" s="182">
        <v>1478</v>
      </c>
      <c r="J10" s="182">
        <f t="shared" si="0"/>
        <v>1294.3566815403137</v>
      </c>
      <c r="L10" s="180">
        <v>1306.5999999999999</v>
      </c>
      <c r="T10" s="181" t="s">
        <v>363</v>
      </c>
      <c r="U10" s="182">
        <v>1289.1434057207</v>
      </c>
      <c r="V10" s="182">
        <v>1282.34747292012</v>
      </c>
      <c r="W10" s="182">
        <v>1321.8812537967899</v>
      </c>
      <c r="X10" s="182">
        <v>1347.9523144454899</v>
      </c>
      <c r="Y10" s="182">
        <v>1431.0896079301499</v>
      </c>
      <c r="Z10" s="182">
        <v>1487.3105894591699</v>
      </c>
      <c r="AA10" s="182">
        <v>1492.2538960923</v>
      </c>
      <c r="AB10" s="182">
        <v>1493</v>
      </c>
      <c r="AC10" s="182">
        <f t="shared" si="1"/>
        <v>1393.12231754559</v>
      </c>
    </row>
    <row r="11" spans="1:29">
      <c r="A11" s="181" t="s">
        <v>373</v>
      </c>
      <c r="B11" s="182">
        <v>1108.3917523970499</v>
      </c>
      <c r="C11" s="182">
        <v>1117.8975536457899</v>
      </c>
      <c r="D11" s="182">
        <v>1144.6532658513499</v>
      </c>
      <c r="E11" s="182">
        <v>1141.0560490099599</v>
      </c>
      <c r="F11" s="182">
        <v>1192.8433715102799</v>
      </c>
      <c r="G11" s="182">
        <v>1185.260801869</v>
      </c>
      <c r="H11" s="182">
        <v>1173.08727053445</v>
      </c>
      <c r="I11" s="182">
        <v>1279</v>
      </c>
      <c r="J11" s="182">
        <f t="shared" si="0"/>
        <v>1167.7737581022348</v>
      </c>
      <c r="L11" s="180">
        <v>1306.5999999999999</v>
      </c>
      <c r="T11" s="181" t="s">
        <v>357</v>
      </c>
      <c r="U11" s="182">
        <v>1166.52516866357</v>
      </c>
      <c r="V11" s="182">
        <v>1151.8158159260399</v>
      </c>
      <c r="W11" s="182">
        <v>1174.7330435691499</v>
      </c>
      <c r="X11" s="182">
        <v>1286.3990726731399</v>
      </c>
      <c r="Y11" s="182">
        <v>1337.11243697141</v>
      </c>
      <c r="Z11" s="182">
        <v>1380.9084544633799</v>
      </c>
      <c r="AA11" s="182">
        <v>1379.3594600558199</v>
      </c>
      <c r="AB11" s="182">
        <v>1478</v>
      </c>
      <c r="AC11" s="182">
        <f t="shared" si="1"/>
        <v>1294.3566815403137</v>
      </c>
    </row>
    <row r="12" spans="1:29">
      <c r="A12" s="181" t="s">
        <v>364</v>
      </c>
      <c r="B12" s="182">
        <v>995.38587592560395</v>
      </c>
      <c r="C12" s="182">
        <v>1084.35213523572</v>
      </c>
      <c r="D12" s="182">
        <v>1112.01554557744</v>
      </c>
      <c r="E12" s="182">
        <v>1198.0392214903</v>
      </c>
      <c r="F12" s="182">
        <v>1232.8598074521101</v>
      </c>
      <c r="G12" s="182">
        <v>1292.03274491921</v>
      </c>
      <c r="H12" s="182">
        <v>1333.7584656306401</v>
      </c>
      <c r="I12" s="182">
        <v>1345</v>
      </c>
      <c r="J12" s="182">
        <f t="shared" si="0"/>
        <v>1199.1804745288782</v>
      </c>
      <c r="L12" s="180">
        <v>1306.5999999999999</v>
      </c>
      <c r="T12" s="184" t="s">
        <v>374</v>
      </c>
      <c r="U12" s="182">
        <v>1057.71746693982</v>
      </c>
      <c r="V12" s="182">
        <v>1070.9561370420599</v>
      </c>
      <c r="W12" s="182">
        <v>1171.6590868045</v>
      </c>
      <c r="X12" s="182">
        <v>1226.0482894726399</v>
      </c>
      <c r="Y12" s="182">
        <v>1296.8449712624999</v>
      </c>
      <c r="Z12" s="182">
        <v>1357.7167927961</v>
      </c>
      <c r="AA12" s="182">
        <v>1456.36529093939</v>
      </c>
      <c r="AB12" s="185">
        <v>1429</v>
      </c>
      <c r="AC12" s="182">
        <f t="shared" si="1"/>
        <v>1258.2885044071261</v>
      </c>
    </row>
    <row r="13" spans="1:29">
      <c r="A13" s="181" t="s">
        <v>355</v>
      </c>
      <c r="B13" s="182">
        <v>1190.77578414245</v>
      </c>
      <c r="C13" s="182">
        <v>1207.95560359711</v>
      </c>
      <c r="D13" s="182">
        <v>1286.6001783332999</v>
      </c>
      <c r="E13" s="182">
        <v>1453.70318506796</v>
      </c>
      <c r="F13" s="182">
        <v>1453.4306491100699</v>
      </c>
      <c r="G13" s="182">
        <v>1524.1640725935699</v>
      </c>
      <c r="H13" s="182">
        <v>1613.20673365721</v>
      </c>
      <c r="I13" s="182">
        <v>1667</v>
      </c>
      <c r="J13" s="182">
        <f t="shared" si="0"/>
        <v>1424.6045258127087</v>
      </c>
      <c r="L13" s="180">
        <v>1306.5999999999999</v>
      </c>
      <c r="T13" s="181" t="s">
        <v>367</v>
      </c>
      <c r="U13" s="182">
        <v>1224.5986203565001</v>
      </c>
      <c r="V13" s="182">
        <v>1233.0156672630501</v>
      </c>
      <c r="W13" s="182">
        <v>1238.5689475429399</v>
      </c>
      <c r="X13" s="182">
        <v>1237.84228803831</v>
      </c>
      <c r="Y13" s="182">
        <v>1261.72784794267</v>
      </c>
      <c r="Z13" s="182">
        <v>1348.9592158739699</v>
      </c>
      <c r="AA13" s="182">
        <v>1365.7997109974599</v>
      </c>
      <c r="AB13" s="182">
        <v>1407</v>
      </c>
      <c r="AC13" s="182">
        <f t="shared" si="1"/>
        <v>1289.6890372518624</v>
      </c>
    </row>
    <row r="14" spans="1:29">
      <c r="A14" s="181" t="s">
        <v>365</v>
      </c>
      <c r="B14" s="182">
        <v>1238.0159445660699</v>
      </c>
      <c r="C14" s="182">
        <v>1201.9943258743201</v>
      </c>
      <c r="D14" s="182">
        <v>1247.0574177302899</v>
      </c>
      <c r="E14" s="182">
        <v>1291.6907490969099</v>
      </c>
      <c r="F14" s="182">
        <v>1333.50840605742</v>
      </c>
      <c r="G14" s="182">
        <v>1428.4947341045599</v>
      </c>
      <c r="H14" s="182">
        <v>1476.78763653788</v>
      </c>
      <c r="I14" s="182">
        <v>1521</v>
      </c>
      <c r="J14" s="182">
        <f t="shared" si="0"/>
        <v>1342.3186517459312</v>
      </c>
      <c r="L14" s="180">
        <v>1306.5999999999999</v>
      </c>
      <c r="T14" s="181" t="s">
        <v>364</v>
      </c>
      <c r="U14" s="182">
        <v>995.38587592560395</v>
      </c>
      <c r="V14" s="182">
        <v>1084.35213523572</v>
      </c>
      <c r="W14" s="182">
        <v>1112.01554557744</v>
      </c>
      <c r="X14" s="182">
        <v>1198.0392214903</v>
      </c>
      <c r="Y14" s="182">
        <v>1232.8598074521101</v>
      </c>
      <c r="Z14" s="182">
        <v>1292.03274491921</v>
      </c>
      <c r="AA14" s="182">
        <v>1333.7584656306401</v>
      </c>
      <c r="AB14" s="182">
        <v>1345</v>
      </c>
      <c r="AC14" s="182">
        <f t="shared" si="1"/>
        <v>1199.1804745288782</v>
      </c>
    </row>
    <row r="15" spans="1:29">
      <c r="A15" s="181" t="s">
        <v>372</v>
      </c>
      <c r="B15" s="182">
        <v>1108.6259225747399</v>
      </c>
      <c r="C15" s="182">
        <v>1094.4651210634199</v>
      </c>
      <c r="D15" s="182">
        <v>1142.0748002181999</v>
      </c>
      <c r="E15" s="182">
        <v>1159.6506878986299</v>
      </c>
      <c r="F15" s="182">
        <v>1178.94971393633</v>
      </c>
      <c r="G15" s="182">
        <v>1201.6991898183701</v>
      </c>
      <c r="H15" s="182">
        <v>1220.9267556787099</v>
      </c>
      <c r="I15" s="182">
        <v>1210</v>
      </c>
      <c r="J15" s="182">
        <f t="shared" si="0"/>
        <v>1164.5490238985499</v>
      </c>
      <c r="L15" s="180">
        <v>1306.5999999999999</v>
      </c>
      <c r="T15" s="181" t="s">
        <v>360</v>
      </c>
      <c r="U15" s="182">
        <v>1009.74867368529</v>
      </c>
      <c r="V15" s="182">
        <v>978.068333908657</v>
      </c>
      <c r="W15" s="182">
        <v>1007.04332583802</v>
      </c>
      <c r="X15" s="182">
        <v>1050.3346259668599</v>
      </c>
      <c r="Y15" s="182">
        <v>1109.0867586137199</v>
      </c>
      <c r="Z15" s="182">
        <v>1169.32152387357</v>
      </c>
      <c r="AA15" s="182">
        <v>1164.7415160113401</v>
      </c>
      <c r="AB15" s="182">
        <v>1304</v>
      </c>
      <c r="AC15" s="182">
        <f t="shared" si="1"/>
        <v>1099.0430947371822</v>
      </c>
    </row>
    <row r="16" spans="1:29">
      <c r="A16" s="181" t="s">
        <v>359</v>
      </c>
      <c r="B16" s="182">
        <v>1071.83058453735</v>
      </c>
      <c r="C16" s="182">
        <v>1110.4385628488001</v>
      </c>
      <c r="D16" s="182">
        <v>1126.1469756282099</v>
      </c>
      <c r="E16" s="182">
        <v>1190.86267877917</v>
      </c>
      <c r="F16" s="182">
        <v>1206.2273029382</v>
      </c>
      <c r="G16" s="182">
        <v>1261.6811328578999</v>
      </c>
      <c r="H16" s="182">
        <v>1290.3074110198299</v>
      </c>
      <c r="I16" s="182">
        <v>1278</v>
      </c>
      <c r="J16" s="182">
        <f t="shared" si="0"/>
        <v>1191.9368310761824</v>
      </c>
      <c r="L16" s="180">
        <v>1306.5999999999999</v>
      </c>
      <c r="T16" s="181" t="s">
        <v>370</v>
      </c>
      <c r="U16" s="182">
        <v>1090.18780303777</v>
      </c>
      <c r="V16" s="182">
        <v>1113.5888783268699</v>
      </c>
      <c r="W16" s="182">
        <v>1127.12068775085</v>
      </c>
      <c r="X16" s="182">
        <v>1169.6304785652601</v>
      </c>
      <c r="Y16" s="182">
        <v>1200.09228515313</v>
      </c>
      <c r="Z16" s="182">
        <v>1238.68481609798</v>
      </c>
      <c r="AA16" s="182">
        <v>1235.97099221548</v>
      </c>
      <c r="AB16" s="182">
        <v>1299</v>
      </c>
      <c r="AC16" s="182">
        <f t="shared" si="1"/>
        <v>1184.2844926434173</v>
      </c>
    </row>
    <row r="17" spans="1:29">
      <c r="A17" s="181" t="s">
        <v>368</v>
      </c>
      <c r="B17" s="182">
        <v>1340.63262377622</v>
      </c>
      <c r="C17" s="182">
        <v>1403.23572228289</v>
      </c>
      <c r="D17" s="182">
        <v>1466.74400501781</v>
      </c>
      <c r="E17" s="182">
        <v>1550.5170309622499</v>
      </c>
      <c r="F17" s="182">
        <v>1636.18932999343</v>
      </c>
      <c r="G17" s="182">
        <v>1646.28642295136</v>
      </c>
      <c r="H17" s="182">
        <v>1671.9060245005001</v>
      </c>
      <c r="I17" s="182">
        <v>1772</v>
      </c>
      <c r="J17" s="182">
        <f t="shared" si="0"/>
        <v>1560.9388949355575</v>
      </c>
      <c r="L17" s="180">
        <v>1306.5999999999999</v>
      </c>
      <c r="T17" s="181" t="s">
        <v>373</v>
      </c>
      <c r="U17" s="182">
        <v>1108.3917523970499</v>
      </c>
      <c r="V17" s="182">
        <v>1117.8975536457899</v>
      </c>
      <c r="W17" s="182">
        <v>1144.6532658513499</v>
      </c>
      <c r="X17" s="182">
        <v>1141.0560490099599</v>
      </c>
      <c r="Y17" s="182">
        <v>1192.8433715102799</v>
      </c>
      <c r="Z17" s="182">
        <v>1185.260801869</v>
      </c>
      <c r="AA17" s="182">
        <v>1173.08727053445</v>
      </c>
      <c r="AB17" s="182">
        <v>1279</v>
      </c>
      <c r="AC17" s="182">
        <f t="shared" si="1"/>
        <v>1167.7737581022348</v>
      </c>
    </row>
    <row r="18" spans="1:29">
      <c r="A18" s="181" t="s">
        <v>371</v>
      </c>
      <c r="B18" s="182">
        <v>1607.1793777349401</v>
      </c>
      <c r="C18" s="182">
        <v>1586.0460779039399</v>
      </c>
      <c r="D18" s="182">
        <v>1602.4155076909201</v>
      </c>
      <c r="E18" s="182">
        <v>1616.0809092698701</v>
      </c>
      <c r="F18" s="182">
        <v>1670.65186272397</v>
      </c>
      <c r="G18" s="182">
        <v>1733.65759640844</v>
      </c>
      <c r="H18" s="182">
        <v>1731.4055873326399</v>
      </c>
      <c r="I18" s="182">
        <v>1817</v>
      </c>
      <c r="J18" s="182">
        <f t="shared" si="0"/>
        <v>1670.5546148830899</v>
      </c>
      <c r="L18" s="180">
        <v>1306.5999999999999</v>
      </c>
      <c r="T18" s="181" t="s">
        <v>359</v>
      </c>
      <c r="U18" s="182">
        <v>1071.83058453735</v>
      </c>
      <c r="V18" s="182">
        <v>1110.4385628488001</v>
      </c>
      <c r="W18" s="182">
        <v>1126.1469756282099</v>
      </c>
      <c r="X18" s="182">
        <v>1190.86267877917</v>
      </c>
      <c r="Y18" s="182">
        <v>1206.2273029382</v>
      </c>
      <c r="Z18" s="182">
        <v>1261.6811328578999</v>
      </c>
      <c r="AA18" s="182">
        <v>1290.3074110198299</v>
      </c>
      <c r="AB18" s="182">
        <v>1278</v>
      </c>
      <c r="AC18" s="182">
        <f t="shared" si="1"/>
        <v>1191.9368310761824</v>
      </c>
    </row>
    <row r="19" spans="1:29">
      <c r="A19" s="181" t="s">
        <v>370</v>
      </c>
      <c r="B19" s="182">
        <v>1090.18780303777</v>
      </c>
      <c r="C19" s="182">
        <v>1113.5888783268699</v>
      </c>
      <c r="D19" s="182">
        <v>1127.12068775085</v>
      </c>
      <c r="E19" s="182">
        <v>1169.6304785652601</v>
      </c>
      <c r="F19" s="182">
        <v>1200.09228515313</v>
      </c>
      <c r="G19" s="182">
        <v>1238.68481609798</v>
      </c>
      <c r="H19" s="182">
        <v>1235.97099221548</v>
      </c>
      <c r="I19" s="182">
        <v>1299</v>
      </c>
      <c r="J19" s="182">
        <f t="shared" si="0"/>
        <v>1184.2844926434173</v>
      </c>
      <c r="L19" s="180">
        <v>1306.5999999999999</v>
      </c>
      <c r="T19" s="181" t="s">
        <v>372</v>
      </c>
      <c r="U19" s="182">
        <v>1108.6259225747399</v>
      </c>
      <c r="V19" s="182">
        <v>1094.4651210634199</v>
      </c>
      <c r="W19" s="182">
        <v>1142.0748002181999</v>
      </c>
      <c r="X19" s="182">
        <v>1159.6506878986299</v>
      </c>
      <c r="Y19" s="182">
        <v>1178.94971393633</v>
      </c>
      <c r="Z19" s="182">
        <v>1201.6991898183701</v>
      </c>
      <c r="AA19" s="182">
        <v>1220.9267556787099</v>
      </c>
      <c r="AB19" s="182">
        <v>1210</v>
      </c>
      <c r="AC19" s="182">
        <f t="shared" si="1"/>
        <v>1164.5490238985499</v>
      </c>
    </row>
    <row r="20" spans="1:29" ht="11.25" customHeight="1">
      <c r="A20" s="554" t="s">
        <v>381</v>
      </c>
      <c r="B20" s="554"/>
      <c r="C20" s="554"/>
      <c r="D20" s="554"/>
      <c r="E20" s="554"/>
      <c r="F20" s="554"/>
      <c r="G20" s="554"/>
      <c r="H20" s="554"/>
      <c r="I20" s="554"/>
      <c r="J20" s="554"/>
      <c r="N20" s="186"/>
    </row>
    <row r="21" spans="1:29" ht="11.25" customHeight="1">
      <c r="A21" s="535" t="s">
        <v>382</v>
      </c>
      <c r="B21" s="535"/>
      <c r="C21" s="535"/>
      <c r="D21" s="535"/>
      <c r="E21" s="535"/>
      <c r="F21" s="535"/>
      <c r="G21" s="535"/>
      <c r="H21" s="535"/>
      <c r="I21" s="535"/>
      <c r="J21" s="535"/>
    </row>
    <row r="22" spans="1:29" ht="11.25" customHeight="1">
      <c r="A22" s="535"/>
      <c r="B22" s="535"/>
      <c r="C22" s="535"/>
      <c r="D22" s="535"/>
      <c r="E22" s="535"/>
      <c r="F22" s="535"/>
      <c r="G22" s="535"/>
      <c r="H22" s="535"/>
      <c r="I22" s="535"/>
      <c r="J22" s="535"/>
    </row>
    <row r="27" spans="1:29">
      <c r="L27" s="63"/>
      <c r="M27" s="63"/>
      <c r="N27" s="63"/>
      <c r="O27" s="63"/>
    </row>
    <row r="28" spans="1:29">
      <c r="L28" s="63"/>
      <c r="M28" s="63"/>
      <c r="N28" s="63"/>
      <c r="O28" s="63"/>
    </row>
    <row r="29" spans="1:29">
      <c r="L29" s="63"/>
      <c r="M29" s="63"/>
      <c r="N29" s="63"/>
      <c r="O29" s="63"/>
    </row>
    <row r="30" spans="1:29" ht="20.25">
      <c r="L30" s="27"/>
      <c r="M30" s="70"/>
      <c r="N30" s="183"/>
      <c r="O30" s="174"/>
      <c r="P30" s="45"/>
      <c r="Q30" s="45"/>
    </row>
    <row r="31" spans="1:29">
      <c r="L31" s="27"/>
      <c r="M31" s="27"/>
      <c r="N31" s="63"/>
      <c r="O31" s="63"/>
    </row>
    <row r="32" spans="1:29">
      <c r="L32" s="27"/>
      <c r="M32" s="27"/>
      <c r="N32" s="63"/>
      <c r="O32" s="63"/>
    </row>
    <row r="33" spans="11:15">
      <c r="K33" s="63"/>
      <c r="L33" s="63"/>
      <c r="M33" s="63"/>
      <c r="N33" s="63"/>
      <c r="O33" s="63"/>
    </row>
    <row r="55" spans="1:10">
      <c r="A55" s="542" t="s">
        <v>383</v>
      </c>
      <c r="B55" s="542"/>
      <c r="C55" s="542"/>
      <c r="D55" s="542"/>
      <c r="E55" s="542"/>
      <c r="F55" s="542"/>
      <c r="G55" s="542"/>
      <c r="H55" s="542"/>
      <c r="I55" s="542"/>
      <c r="J55" s="542"/>
    </row>
    <row r="56" spans="1:10">
      <c r="A56" s="75" t="s">
        <v>382</v>
      </c>
      <c r="B56" s="75"/>
      <c r="C56" s="75"/>
      <c r="D56" s="75"/>
      <c r="E56" s="75"/>
      <c r="F56" s="75"/>
      <c r="G56" s="75"/>
      <c r="H56" s="75"/>
      <c r="I56" s="75"/>
      <c r="J56" s="75"/>
    </row>
  </sheetData>
  <mergeCells count="5">
    <mergeCell ref="A1:J1"/>
    <mergeCell ref="A20:J20"/>
    <mergeCell ref="A21:J21"/>
    <mergeCell ref="A22:J22"/>
    <mergeCell ref="A55:J55"/>
  </mergeCells>
  <pageMargins left="0.75" right="0.75" top="1.2951388888888899" bottom="1.2951388888888899" header="0.51180555555555496" footer="0.51180555555555496"/>
  <pageSetup paperSize="9" scale="72" pageOrder="overThenDown"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AME22"/>
  <sheetViews>
    <sheetView zoomScale="110" zoomScaleNormal="110" workbookViewId="0">
      <selection sqref="A1:D1"/>
    </sheetView>
  </sheetViews>
  <sheetFormatPr baseColWidth="10" defaultColWidth="11.125" defaultRowHeight="14.25"/>
  <cols>
    <col min="1" max="1" width="15.625" style="2" customWidth="1"/>
    <col min="2" max="4" width="12.625" style="47" customWidth="1"/>
    <col min="5" max="1019" width="11.125" style="2"/>
  </cols>
  <sheetData>
    <row r="1" spans="1:241" ht="23.25" customHeight="1">
      <c r="A1" s="555" t="s">
        <v>384</v>
      </c>
      <c r="B1" s="555"/>
      <c r="C1" s="555"/>
      <c r="D1" s="555"/>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row>
    <row r="2" spans="1:241" ht="22.5">
      <c r="A2" s="48"/>
      <c r="B2" s="187" t="s">
        <v>385</v>
      </c>
      <c r="C2" s="187" t="s">
        <v>386</v>
      </c>
      <c r="D2" s="187" t="s">
        <v>387</v>
      </c>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row>
    <row r="3" spans="1:241">
      <c r="A3" s="48" t="s">
        <v>371</v>
      </c>
      <c r="B3" s="188">
        <v>4086</v>
      </c>
      <c r="C3" s="189">
        <v>5.5E-2</v>
      </c>
      <c r="D3" s="188">
        <v>1873</v>
      </c>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row>
    <row r="4" spans="1:241">
      <c r="A4" s="48" t="s">
        <v>361</v>
      </c>
      <c r="B4" s="188">
        <v>1798</v>
      </c>
      <c r="C4" s="189">
        <v>7.5999999999999998E-2</v>
      </c>
      <c r="D4" s="188">
        <v>1763</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row>
    <row r="5" spans="1:241">
      <c r="A5" s="48" t="s">
        <v>368</v>
      </c>
      <c r="B5" s="188">
        <v>1105</v>
      </c>
      <c r="C5" s="189">
        <v>5.2999999999999999E-2</v>
      </c>
      <c r="D5" s="188">
        <v>1694</v>
      </c>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row>
    <row r="6" spans="1:241" ht="18">
      <c r="A6" s="48" t="s">
        <v>355</v>
      </c>
      <c r="B6" s="188">
        <v>1788</v>
      </c>
      <c r="C6" s="189">
        <v>8.5999999999999993E-2</v>
      </c>
      <c r="D6" s="188">
        <v>1682</v>
      </c>
      <c r="E6" s="70"/>
      <c r="F6" s="190"/>
      <c r="G6" s="191"/>
      <c r="H6" s="191"/>
      <c r="I6" s="70"/>
      <c r="J6" s="70"/>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row>
    <row r="7" spans="1:241">
      <c r="A7" s="48" t="s">
        <v>362</v>
      </c>
      <c r="B7" s="188">
        <v>2221</v>
      </c>
      <c r="C7" s="189">
        <v>5.8000000000000003E-2</v>
      </c>
      <c r="D7" s="188">
        <v>1677</v>
      </c>
      <c r="E7" s="70"/>
      <c r="F7" s="70"/>
      <c r="G7" s="70"/>
      <c r="H7" s="70"/>
      <c r="I7" s="70"/>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row>
    <row r="8" spans="1:241">
      <c r="A8" s="48" t="s">
        <v>363</v>
      </c>
      <c r="B8" s="188">
        <v>3991</v>
      </c>
      <c r="C8" s="189">
        <v>6.7000000000000004E-2</v>
      </c>
      <c r="D8" s="188">
        <v>1661</v>
      </c>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row>
    <row r="9" spans="1:241">
      <c r="A9" s="48" t="s">
        <v>359</v>
      </c>
      <c r="B9" s="188">
        <v>2449</v>
      </c>
      <c r="C9" s="189">
        <v>7.5999999999999998E-2</v>
      </c>
      <c r="D9" s="188">
        <v>1638</v>
      </c>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row>
    <row r="10" spans="1:241">
      <c r="A10" s="48" t="s">
        <v>356</v>
      </c>
      <c r="B10" s="188">
        <v>943</v>
      </c>
      <c r="C10" s="189">
        <v>6.6000000000000003E-2</v>
      </c>
      <c r="D10" s="188">
        <v>1621</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row>
    <row r="11" spans="1:241">
      <c r="A11" s="48" t="s">
        <v>365</v>
      </c>
      <c r="B11" s="188">
        <v>4230</v>
      </c>
      <c r="C11" s="189">
        <v>6.6000000000000003E-2</v>
      </c>
      <c r="D11" s="188">
        <v>1568</v>
      </c>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row>
    <row r="12" spans="1:241">
      <c r="A12" s="48" t="s">
        <v>370</v>
      </c>
      <c r="B12" s="188">
        <v>482</v>
      </c>
      <c r="C12" s="189">
        <v>5.3999999999999999E-2</v>
      </c>
      <c r="D12" s="188">
        <v>1535</v>
      </c>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row>
    <row r="13" spans="1:241">
      <c r="A13" s="48" t="s">
        <v>373</v>
      </c>
      <c r="B13" s="188">
        <v>11531</v>
      </c>
      <c r="C13" s="189">
        <v>4.9000000000000002E-2</v>
      </c>
      <c r="D13" s="188">
        <v>1515</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row>
    <row r="14" spans="1:241">
      <c r="A14" s="48" t="s">
        <v>357</v>
      </c>
      <c r="B14" s="188">
        <v>3061</v>
      </c>
      <c r="C14" s="189">
        <v>7.0999999999999994E-2</v>
      </c>
      <c r="D14" s="188">
        <v>1501</v>
      </c>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row>
    <row r="15" spans="1:241">
      <c r="A15" s="192" t="s">
        <v>369</v>
      </c>
      <c r="B15" s="193">
        <f>SUM(B1:B14)</f>
        <v>37685</v>
      </c>
      <c r="C15" s="194">
        <v>5.6000000000000001E-2</v>
      </c>
      <c r="D15" s="193">
        <v>1486</v>
      </c>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row>
    <row r="16" spans="1:241">
      <c r="A16" s="48" t="s">
        <v>388</v>
      </c>
      <c r="B16" s="188">
        <v>3279</v>
      </c>
      <c r="C16" s="189">
        <v>7.0000000000000007E-2</v>
      </c>
      <c r="D16" s="188">
        <v>1477</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row>
    <row r="17" spans="1:241">
      <c r="A17" s="48" t="s">
        <v>364</v>
      </c>
      <c r="B17" s="188">
        <v>7386</v>
      </c>
      <c r="C17" s="189">
        <v>6.4000000000000001E-2</v>
      </c>
      <c r="D17" s="188">
        <v>1477</v>
      </c>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row>
    <row r="18" spans="1:241">
      <c r="A18" s="192" t="s">
        <v>374</v>
      </c>
      <c r="B18" s="193">
        <v>1766</v>
      </c>
      <c r="C18" s="194">
        <v>5.1999999999999998E-2</v>
      </c>
      <c r="D18" s="193">
        <v>1475</v>
      </c>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row>
    <row r="19" spans="1:241">
      <c r="A19" s="48" t="s">
        <v>372</v>
      </c>
      <c r="B19" s="188">
        <v>8961</v>
      </c>
      <c r="C19" s="189">
        <v>3.6999999999999998E-2</v>
      </c>
      <c r="D19" s="188">
        <v>1340</v>
      </c>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row>
    <row r="20" spans="1:241">
      <c r="A20" s="48" t="s">
        <v>360</v>
      </c>
      <c r="B20" s="188">
        <v>10658</v>
      </c>
      <c r="C20" s="189">
        <v>6.4000000000000001E-2</v>
      </c>
      <c r="D20" s="188">
        <v>1262</v>
      </c>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row>
    <row r="21" spans="1:241">
      <c r="A21" s="73" t="s">
        <v>389</v>
      </c>
      <c r="B21" s="73"/>
      <c r="C21" s="73"/>
      <c r="D21" s="73"/>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row>
    <row r="22" spans="1:241">
      <c r="A22" s="195" t="s">
        <v>390</v>
      </c>
      <c r="B22" s="195"/>
      <c r="C22" s="195"/>
      <c r="D22" s="195"/>
    </row>
  </sheetData>
  <mergeCells count="1">
    <mergeCell ref="A1:D1"/>
  </mergeCells>
  <pageMargins left="0.7" right="0.7" top="0.75" bottom="0.75" header="0.51180555555555496" footer="0.51180555555555496"/>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MJ31"/>
  <sheetViews>
    <sheetView topLeftCell="A10" zoomScale="110" zoomScaleNormal="110" workbookViewId="0">
      <selection activeCell="A4" sqref="A4"/>
    </sheetView>
  </sheetViews>
  <sheetFormatPr baseColWidth="10" defaultColWidth="11.125" defaultRowHeight="14.25"/>
  <cols>
    <col min="1" max="1" width="11.125" style="2"/>
    <col min="2" max="8" width="5.875" style="2" customWidth="1"/>
    <col min="9" max="9" width="6.875" style="2" customWidth="1"/>
    <col min="10" max="12" width="5" style="2" customWidth="1"/>
    <col min="13" max="13" width="5.625" style="2" customWidth="1"/>
    <col min="14" max="14" width="5" style="2" customWidth="1"/>
    <col min="15" max="15" width="5.625" style="2" customWidth="1"/>
    <col min="16" max="17" width="5" style="2" customWidth="1"/>
    <col min="18" max="18" width="6.5" style="2" customWidth="1"/>
    <col min="19" max="22" width="5" style="2" customWidth="1"/>
    <col min="23" max="25" width="6.375" style="2" customWidth="1"/>
    <col min="26" max="26" width="6" style="2" customWidth="1"/>
    <col min="27" max="27" width="6.625" style="2" customWidth="1"/>
    <col min="28" max="30" width="10.5" style="2" hidden="1" customWidth="1"/>
    <col min="31" max="1022" width="11.125" style="2"/>
    <col min="1023" max="1024" width="11.625" style="2" customWidth="1"/>
  </cols>
  <sheetData>
    <row r="1" spans="1:255">
      <c r="A1" s="63" t="s">
        <v>391</v>
      </c>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row>
    <row r="2" spans="1:255">
      <c r="B2" s="63" t="s">
        <v>256</v>
      </c>
      <c r="K2" s="63" t="s">
        <v>207</v>
      </c>
      <c r="T2" s="63" t="s">
        <v>219</v>
      </c>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row>
    <row r="3" spans="1:255">
      <c r="B3" s="63">
        <v>2012</v>
      </c>
      <c r="C3" s="63">
        <v>2013</v>
      </c>
      <c r="D3" s="63">
        <v>2014</v>
      </c>
      <c r="E3" s="63">
        <v>2015</v>
      </c>
      <c r="F3" s="63">
        <v>2016</v>
      </c>
      <c r="G3" s="63">
        <v>2017</v>
      </c>
      <c r="H3" s="63">
        <v>2018</v>
      </c>
      <c r="I3" s="196" t="s">
        <v>255</v>
      </c>
      <c r="K3" s="63">
        <v>2012</v>
      </c>
      <c r="L3" s="63">
        <v>2013</v>
      </c>
      <c r="M3" s="63">
        <v>2014</v>
      </c>
      <c r="N3" s="63">
        <v>2015</v>
      </c>
      <c r="O3" s="63">
        <v>2016</v>
      </c>
      <c r="P3" s="63">
        <v>2017</v>
      </c>
      <c r="Q3" s="63">
        <v>2018</v>
      </c>
      <c r="R3" s="196" t="s">
        <v>255</v>
      </c>
      <c r="T3" s="63">
        <v>2012</v>
      </c>
      <c r="U3" s="63">
        <v>2013</v>
      </c>
      <c r="V3" s="63">
        <v>2014</v>
      </c>
      <c r="W3" s="63">
        <v>2015</v>
      </c>
      <c r="X3" s="63">
        <v>2016</v>
      </c>
      <c r="Y3" s="63">
        <v>2017</v>
      </c>
      <c r="Z3" s="27">
        <v>2018</v>
      </c>
      <c r="AA3" s="197" t="s">
        <v>255</v>
      </c>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row>
    <row r="4" spans="1:255">
      <c r="A4" s="63" t="s">
        <v>374</v>
      </c>
      <c r="B4" s="198">
        <v>690.07</v>
      </c>
      <c r="C4" s="198">
        <v>652.95000000000005</v>
      </c>
      <c r="D4" s="198">
        <v>656.95</v>
      </c>
      <c r="E4" s="198">
        <v>755.02</v>
      </c>
      <c r="F4" s="198">
        <v>748.82</v>
      </c>
      <c r="G4" s="198">
        <v>778.19</v>
      </c>
      <c r="H4" s="198">
        <v>870.47</v>
      </c>
      <c r="I4" s="198">
        <v>903.11</v>
      </c>
      <c r="J4" s="198"/>
      <c r="K4" s="198">
        <v>207.93</v>
      </c>
      <c r="L4" s="198">
        <v>227.72</v>
      </c>
      <c r="M4" s="198">
        <v>239.49</v>
      </c>
      <c r="N4" s="198">
        <v>256.24</v>
      </c>
      <c r="O4" s="198">
        <v>260.42</v>
      </c>
      <c r="P4" s="198">
        <v>273.17</v>
      </c>
      <c r="Q4" s="198">
        <v>277.79000000000002</v>
      </c>
      <c r="R4" s="198">
        <v>282.31</v>
      </c>
      <c r="S4" s="198"/>
      <c r="T4" s="198">
        <v>898</v>
      </c>
      <c r="U4" s="198">
        <v>880.67</v>
      </c>
      <c r="V4" s="198">
        <v>896.44</v>
      </c>
      <c r="W4" s="198">
        <v>1011.26</v>
      </c>
      <c r="X4" s="198">
        <v>1009.24</v>
      </c>
      <c r="Y4" s="198">
        <v>1051.3599999999999</v>
      </c>
      <c r="Z4" s="199">
        <v>1148.26</v>
      </c>
      <c r="AA4" s="199">
        <v>1185.42</v>
      </c>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row>
    <row r="5" spans="1:255">
      <c r="A5" s="63" t="s">
        <v>369</v>
      </c>
      <c r="B5" s="198">
        <v>723.05</v>
      </c>
      <c r="C5" s="198">
        <v>704.42</v>
      </c>
      <c r="D5" s="198">
        <v>714.44</v>
      </c>
      <c r="E5" s="198">
        <v>768.94</v>
      </c>
      <c r="F5" s="198">
        <v>778.15</v>
      </c>
      <c r="G5" s="198">
        <v>801.79</v>
      </c>
      <c r="H5" s="198">
        <v>828.1</v>
      </c>
      <c r="I5" s="198">
        <v>870.1</v>
      </c>
      <c r="J5" s="198"/>
      <c r="K5" s="198">
        <v>150.66</v>
      </c>
      <c r="L5" s="198">
        <v>149.63</v>
      </c>
      <c r="M5" s="198">
        <v>153.81</v>
      </c>
      <c r="N5" s="198">
        <v>162.19999999999999</v>
      </c>
      <c r="O5" s="198">
        <v>167.76</v>
      </c>
      <c r="P5" s="198">
        <v>174.1</v>
      </c>
      <c r="Q5" s="198">
        <v>185.57</v>
      </c>
      <c r="R5" s="198">
        <v>194.28</v>
      </c>
      <c r="S5" s="198"/>
      <c r="T5" s="198">
        <v>873.71</v>
      </c>
      <c r="U5" s="198">
        <v>854.05</v>
      </c>
      <c r="V5" s="198">
        <v>868.25</v>
      </c>
      <c r="W5" s="198">
        <v>931.14</v>
      </c>
      <c r="X5" s="198">
        <v>945.91</v>
      </c>
      <c r="Y5" s="198">
        <v>975.89</v>
      </c>
      <c r="Z5" s="199">
        <v>1013.67</v>
      </c>
      <c r="AA5" s="199">
        <v>1064.3900000000001</v>
      </c>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row>
    <row r="6" spans="1:255">
      <c r="A6" s="72" t="s">
        <v>392</v>
      </c>
      <c r="B6" s="72"/>
      <c r="C6" s="72"/>
      <c r="D6" s="72"/>
      <c r="E6" s="72"/>
      <c r="F6" s="72"/>
      <c r="G6" s="200"/>
      <c r="H6" s="200"/>
      <c r="I6" s="200"/>
    </row>
    <row r="13" spans="1:255" ht="18">
      <c r="Q13" s="45"/>
      <c r="R13" s="190"/>
      <c r="S13" s="201"/>
      <c r="T13" s="201"/>
      <c r="U13" s="201"/>
      <c r="V13" s="201"/>
      <c r="W13" s="45"/>
      <c r="X13" s="45"/>
      <c r="AB13" s="2" t="s">
        <v>393</v>
      </c>
      <c r="AC13" s="2" t="s">
        <v>394</v>
      </c>
    </row>
    <row r="15" spans="1:255">
      <c r="AB15" s="2">
        <v>1081927801</v>
      </c>
      <c r="AC15" s="2" t="s">
        <v>395</v>
      </c>
    </row>
    <row r="16" spans="1:255">
      <c r="AB16" s="2">
        <v>1149460</v>
      </c>
      <c r="AC16" s="2" t="s">
        <v>396</v>
      </c>
    </row>
    <row r="19" spans="2:29">
      <c r="AB19" s="202">
        <f>AB15/AB16</f>
        <v>941.24876115741301</v>
      </c>
      <c r="AC19" s="2" t="s">
        <v>397</v>
      </c>
    </row>
    <row r="28" spans="2:29">
      <c r="B28" s="72" t="s">
        <v>392</v>
      </c>
    </row>
    <row r="30" spans="2:29">
      <c r="D30" s="72" t="s">
        <v>398</v>
      </c>
    </row>
    <row r="31" spans="2:29">
      <c r="D31" s="72" t="s">
        <v>399</v>
      </c>
    </row>
  </sheetData>
  <pageMargins left="0.74791666666666701" right="0.74791666666666701" top="1.2993055555555599" bottom="1.2993055555555599" header="0.51180555555555496" footer="0.51180555555555496"/>
  <pageSetup paperSize="9" pageOrder="overThenDown" orientation="portrait" horizontalDpi="300" verticalDpi="300"/>
  <colBreaks count="1" manualBreakCount="1">
    <brk id="13" max="1048575" man="1"/>
  </col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MJ25"/>
  <sheetViews>
    <sheetView topLeftCell="A10" zoomScale="110" zoomScaleNormal="110" workbookViewId="0">
      <selection activeCell="F23" sqref="F23:G23"/>
    </sheetView>
  </sheetViews>
  <sheetFormatPr baseColWidth="10" defaultColWidth="11.125" defaultRowHeight="15"/>
  <cols>
    <col min="1" max="3" width="11.125" style="203"/>
    <col min="4" max="4" width="11.625" style="203" customWidth="1"/>
    <col min="5" max="259" width="11.125" style="203"/>
    <col min="260" max="260" width="11.625" style="203" customWidth="1"/>
    <col min="261" max="515" width="11.125" style="203"/>
    <col min="516" max="516" width="11.625" style="203" customWidth="1"/>
    <col min="517" max="771" width="11.125" style="203"/>
    <col min="772" max="772" width="11.625" style="203" customWidth="1"/>
    <col min="773" max="1024" width="11.125" style="203"/>
  </cols>
  <sheetData>
    <row r="1" spans="1:14">
      <c r="B1" s="204" t="s">
        <v>400</v>
      </c>
      <c r="C1" s="204" t="s">
        <v>401</v>
      </c>
      <c r="D1" s="204" t="s">
        <v>402</v>
      </c>
    </row>
    <row r="2" spans="1:14">
      <c r="A2" s="205">
        <v>2008</v>
      </c>
      <c r="B2" s="206">
        <v>84.1</v>
      </c>
      <c r="C2" s="206">
        <v>78.33</v>
      </c>
      <c r="D2" s="207">
        <v>81.19</v>
      </c>
    </row>
    <row r="3" spans="1:14">
      <c r="A3" s="205">
        <v>2009</v>
      </c>
      <c r="B3" s="208">
        <v>83.95</v>
      </c>
      <c r="C3" s="208">
        <v>78.39</v>
      </c>
      <c r="D3" s="209">
        <v>81.150000000000006</v>
      </c>
    </row>
    <row r="4" spans="1:14">
      <c r="A4" s="210">
        <v>2010</v>
      </c>
      <c r="B4" s="211">
        <v>84.39</v>
      </c>
      <c r="C4" s="211">
        <v>78.77</v>
      </c>
      <c r="D4" s="212">
        <v>81.56</v>
      </c>
    </row>
    <row r="5" spans="1:14">
      <c r="A5" s="213">
        <v>2011</v>
      </c>
      <c r="B5" s="214">
        <v>84.74</v>
      </c>
      <c r="C5" s="214">
        <v>79.14</v>
      </c>
      <c r="D5" s="215">
        <v>81.93</v>
      </c>
    </row>
    <row r="6" spans="1:14">
      <c r="A6" s="210">
        <v>2012</v>
      </c>
      <c r="B6" s="211">
        <v>84.52</v>
      </c>
      <c r="C6" s="211">
        <v>79.25</v>
      </c>
      <c r="D6" s="212">
        <v>81.87</v>
      </c>
    </row>
    <row r="7" spans="1:14">
      <c r="A7" s="213">
        <v>2013</v>
      </c>
      <c r="B7" s="214">
        <v>85.12</v>
      </c>
      <c r="C7" s="214">
        <v>80.099999999999994</v>
      </c>
      <c r="D7" s="215">
        <v>82.62</v>
      </c>
    </row>
    <row r="8" spans="1:14">
      <c r="A8" s="210">
        <v>2014</v>
      </c>
      <c r="B8" s="211">
        <v>85.34</v>
      </c>
      <c r="C8" s="211">
        <v>80.06</v>
      </c>
      <c r="D8" s="212">
        <v>82.7</v>
      </c>
    </row>
    <row r="9" spans="1:14">
      <c r="A9" s="213">
        <v>2015</v>
      </c>
      <c r="B9" s="214">
        <v>85.05</v>
      </c>
      <c r="C9" s="214">
        <v>79.819999999999993</v>
      </c>
      <c r="D9" s="215">
        <v>82.42</v>
      </c>
    </row>
    <row r="10" spans="1:14">
      <c r="A10" s="210">
        <v>2016</v>
      </c>
      <c r="B10" s="211">
        <v>85.44</v>
      </c>
      <c r="C10" s="211">
        <v>80.58</v>
      </c>
      <c r="D10" s="212">
        <v>83.03</v>
      </c>
    </row>
    <row r="11" spans="1:14">
      <c r="A11" s="213">
        <v>2017</v>
      </c>
      <c r="B11" s="214">
        <v>85.44</v>
      </c>
      <c r="C11" s="214">
        <v>80.36</v>
      </c>
      <c r="D11" s="215">
        <v>82.9</v>
      </c>
      <c r="E11" s="216"/>
    </row>
    <row r="12" spans="1:14">
      <c r="A12" s="213">
        <v>2018</v>
      </c>
      <c r="B12" s="211">
        <v>85.67</v>
      </c>
      <c r="C12" s="211">
        <v>80.78</v>
      </c>
      <c r="D12" s="212">
        <v>83.23</v>
      </c>
    </row>
    <row r="13" spans="1:14">
      <c r="A13" s="205">
        <v>2019</v>
      </c>
      <c r="B13" s="208">
        <v>85.99</v>
      </c>
      <c r="C13" s="208">
        <v>81.36</v>
      </c>
      <c r="D13" s="209">
        <v>83.71</v>
      </c>
      <c r="I13" s="217"/>
      <c r="J13" s="217"/>
      <c r="K13" s="217"/>
      <c r="L13" s="217"/>
      <c r="M13" s="217"/>
      <c r="N13" s="217"/>
    </row>
    <row r="14" spans="1:14">
      <c r="A14" s="205">
        <v>2020</v>
      </c>
      <c r="B14" s="218">
        <v>85.85</v>
      </c>
      <c r="C14" s="218">
        <v>81.02</v>
      </c>
      <c r="D14" s="219">
        <v>83.44</v>
      </c>
    </row>
    <row r="16" spans="1:14">
      <c r="D16" s="220">
        <f>D14/D13-1</f>
        <v>-3.225421096643144E-3</v>
      </c>
    </row>
    <row r="19" spans="1:10">
      <c r="D19" s="204" t="s">
        <v>403</v>
      </c>
    </row>
    <row r="20" spans="1:10">
      <c r="D20" s="204" t="s">
        <v>404</v>
      </c>
    </row>
    <row r="21" spans="1:10">
      <c r="A21" s="221" t="s">
        <v>405</v>
      </c>
    </row>
    <row r="22" spans="1:10">
      <c r="B22" s="203">
        <v>2020</v>
      </c>
      <c r="C22" s="203">
        <v>2019</v>
      </c>
    </row>
    <row r="23" spans="1:10">
      <c r="A23" s="203" t="s">
        <v>406</v>
      </c>
      <c r="B23" s="203">
        <v>82.34</v>
      </c>
      <c r="C23" s="203">
        <v>83.58</v>
      </c>
      <c r="D23" s="220">
        <f>B23/C23-1</f>
        <v>-1.4836085187843961E-2</v>
      </c>
      <c r="F23" s="556" t="s">
        <v>407</v>
      </c>
      <c r="G23" s="556"/>
    </row>
    <row r="24" spans="1:10">
      <c r="A24" s="203" t="s">
        <v>408</v>
      </c>
      <c r="B24" s="203">
        <v>79.599999999999994</v>
      </c>
      <c r="C24" s="203">
        <v>80.86</v>
      </c>
    </row>
    <row r="25" spans="1:10" ht="18.75">
      <c r="A25" s="203" t="s">
        <v>409</v>
      </c>
      <c r="B25" s="203">
        <v>85</v>
      </c>
      <c r="C25" s="203">
        <v>86.22</v>
      </c>
      <c r="F25" s="222"/>
      <c r="G25" s="223"/>
      <c r="H25" s="224"/>
      <c r="I25" s="224"/>
      <c r="J25" s="222"/>
    </row>
  </sheetData>
  <mergeCells count="1">
    <mergeCell ref="F23:G23"/>
  </mergeCells>
  <pageMargins left="0.7" right="0.7" top="0.75" bottom="0.75" header="0.51180555555555496" footer="0.51180555555555496"/>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MJ26"/>
  <sheetViews>
    <sheetView topLeftCell="A4" zoomScale="110" zoomScaleNormal="110" workbookViewId="0">
      <selection activeCell="F24" sqref="F24:G24"/>
    </sheetView>
  </sheetViews>
  <sheetFormatPr baseColWidth="10" defaultColWidth="11.125" defaultRowHeight="15"/>
  <cols>
    <col min="1" max="1" width="24" style="225" customWidth="1"/>
    <col min="2" max="256" width="11.125" style="225"/>
    <col min="257" max="257" width="24" style="225" customWidth="1"/>
    <col min="258" max="512" width="11.125" style="225"/>
    <col min="513" max="513" width="24" style="225" customWidth="1"/>
    <col min="514" max="768" width="11.125" style="225"/>
    <col min="769" max="769" width="24" style="225" customWidth="1"/>
    <col min="770" max="1024" width="11.125" style="225"/>
  </cols>
  <sheetData>
    <row r="1" spans="1:5">
      <c r="A1" s="226" t="s">
        <v>410</v>
      </c>
      <c r="B1" s="226"/>
      <c r="C1" s="226"/>
      <c r="D1" s="226"/>
      <c r="E1" s="226"/>
    </row>
    <row r="2" spans="1:5">
      <c r="A2" s="227" t="s">
        <v>411</v>
      </c>
      <c r="B2" s="228" t="s">
        <v>412</v>
      </c>
      <c r="C2" s="228"/>
      <c r="D2" s="557"/>
      <c r="E2" s="557"/>
    </row>
    <row r="3" spans="1:5">
      <c r="A3" s="229"/>
      <c r="B3" s="230" t="s">
        <v>400</v>
      </c>
      <c r="C3" s="230" t="s">
        <v>401</v>
      </c>
      <c r="D3" s="230"/>
      <c r="E3" s="230"/>
    </row>
    <row r="4" spans="1:5">
      <c r="A4" s="225" t="s">
        <v>413</v>
      </c>
      <c r="B4" s="231">
        <v>15.562305158102699</v>
      </c>
      <c r="C4" s="231">
        <v>22.494843194767999</v>
      </c>
      <c r="E4" s="232"/>
    </row>
    <row r="5" spans="1:5">
      <c r="A5" s="225" t="s">
        <v>414</v>
      </c>
      <c r="B5" s="231">
        <v>19.6532544754151</v>
      </c>
      <c r="C5" s="231">
        <v>17.092078780309301</v>
      </c>
      <c r="D5" s="231"/>
      <c r="E5" s="232"/>
    </row>
    <row r="6" spans="1:5">
      <c r="A6" s="225" t="s">
        <v>415</v>
      </c>
      <c r="B6" s="231">
        <v>5.34328074097946</v>
      </c>
      <c r="C6" s="231">
        <v>7.0869594942745699</v>
      </c>
      <c r="E6" s="232"/>
    </row>
    <row r="7" spans="1:5">
      <c r="A7" s="225" t="s">
        <v>416</v>
      </c>
      <c r="B7" s="231">
        <v>2.1874055533384702</v>
      </c>
      <c r="C7" s="231">
        <v>4.10209890727422</v>
      </c>
      <c r="E7" s="232"/>
    </row>
    <row r="8" spans="1:5">
      <c r="A8" s="225" t="s">
        <v>417</v>
      </c>
      <c r="B8" s="231">
        <v>5.3599784932950199</v>
      </c>
      <c r="C8" s="231">
        <v>3.8019453286931801</v>
      </c>
      <c r="E8" s="232"/>
    </row>
    <row r="9" spans="1:5">
      <c r="A9" s="225" t="s">
        <v>418</v>
      </c>
      <c r="B9" s="231">
        <v>2.9054089029075798</v>
      </c>
      <c r="C9" s="231">
        <v>3.73524453345295</v>
      </c>
      <c r="E9" s="232"/>
    </row>
    <row r="10" spans="1:5">
      <c r="A10" s="225" t="s">
        <v>419</v>
      </c>
      <c r="B10" s="231">
        <v>2.9388044075386999</v>
      </c>
      <c r="C10" s="231">
        <v>2.6013310143690198</v>
      </c>
      <c r="D10" s="231"/>
      <c r="E10" s="232"/>
    </row>
    <row r="11" spans="1:5">
      <c r="A11" s="225" t="s">
        <v>420</v>
      </c>
      <c r="B11" s="231">
        <v>4.3080200974146896</v>
      </c>
      <c r="C11" s="231">
        <v>2.5513054179388499</v>
      </c>
      <c r="E11" s="232"/>
    </row>
    <row r="12" spans="1:5">
      <c r="A12" s="225" t="s">
        <v>421</v>
      </c>
      <c r="B12" s="231">
        <v>2.7050358751208501</v>
      </c>
      <c r="C12" s="231">
        <v>1.83427186910636</v>
      </c>
      <c r="E12" s="232"/>
    </row>
    <row r="13" spans="1:5">
      <c r="A13" s="225" t="s">
        <v>422</v>
      </c>
      <c r="B13" s="231">
        <v>0.76809660651579703</v>
      </c>
      <c r="C13" s="231">
        <v>1.05053752503364</v>
      </c>
      <c r="E13" s="232"/>
    </row>
    <row r="14" spans="1:5">
      <c r="A14" s="225" t="s">
        <v>423</v>
      </c>
      <c r="B14" s="231">
        <v>1.0018651389336499</v>
      </c>
      <c r="C14" s="231">
        <v>0.91713593455317999</v>
      </c>
      <c r="E14" s="232"/>
    </row>
    <row r="15" spans="1:5">
      <c r="A15" s="225" t="s">
        <v>424</v>
      </c>
      <c r="B15" s="231">
        <v>0.93507412967140502</v>
      </c>
      <c r="C15" s="231">
        <v>0.65033275359225495</v>
      </c>
      <c r="E15" s="232"/>
    </row>
    <row r="16" spans="1:5">
      <c r="A16" s="225" t="s">
        <v>425</v>
      </c>
      <c r="B16" s="231">
        <v>0.40074605557345899</v>
      </c>
      <c r="C16" s="231">
        <v>0.21677758453075199</v>
      </c>
      <c r="E16" s="232"/>
    </row>
    <row r="17" spans="1:11">
      <c r="A17" s="225" t="s">
        <v>426</v>
      </c>
      <c r="B17" s="231">
        <v>0.36735055094233798</v>
      </c>
      <c r="C17" s="231">
        <v>0.16675198810057801</v>
      </c>
      <c r="E17" s="232"/>
    </row>
    <row r="18" spans="1:11">
      <c r="A18" s="225" t="s">
        <v>427</v>
      </c>
      <c r="B18" s="231">
        <v>0.15027977084004701</v>
      </c>
      <c r="C18" s="231">
        <v>0.16675198810057801</v>
      </c>
      <c r="E18" s="232"/>
    </row>
    <row r="19" spans="1:11">
      <c r="A19" s="225" t="s">
        <v>428</v>
      </c>
      <c r="B19" s="231">
        <v>0.20037302778673</v>
      </c>
      <c r="C19" s="231">
        <v>0.15007678929052001</v>
      </c>
      <c r="E19" s="232"/>
    </row>
    <row r="20" spans="1:11">
      <c r="B20" s="231"/>
      <c r="C20" s="231"/>
      <c r="D20" s="231"/>
      <c r="E20" s="231"/>
    </row>
    <row r="24" spans="1:11">
      <c r="F24" s="558" t="s">
        <v>429</v>
      </c>
      <c r="G24" s="558"/>
    </row>
    <row r="26" spans="1:11" ht="18.75">
      <c r="E26" s="230"/>
      <c r="F26" s="223"/>
      <c r="G26" s="224"/>
      <c r="H26" s="224"/>
      <c r="I26" s="224"/>
      <c r="J26" s="230"/>
      <c r="K26" s="230"/>
    </row>
  </sheetData>
  <mergeCells count="2">
    <mergeCell ref="D2:E2"/>
    <mergeCell ref="F24:G24"/>
  </mergeCells>
  <pageMargins left="0.7" right="0.7" top="0.75" bottom="0.75" header="0.51180555555555496" footer="0.51180555555555496"/>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AMJ37"/>
  <sheetViews>
    <sheetView zoomScale="110" zoomScaleNormal="110" workbookViewId="0">
      <selection activeCell="A6" sqref="A6"/>
    </sheetView>
  </sheetViews>
  <sheetFormatPr baseColWidth="10" defaultColWidth="11.125" defaultRowHeight="15"/>
  <cols>
    <col min="1" max="1" width="34.125" style="225" customWidth="1"/>
    <col min="2" max="256" width="11.125" style="225"/>
    <col min="257" max="257" width="34.125" style="225" customWidth="1"/>
    <col min="258" max="512" width="11.125" style="225"/>
    <col min="513" max="513" width="34.125" style="225" customWidth="1"/>
    <col min="514" max="768" width="11.125" style="225"/>
    <col min="769" max="769" width="34.125" style="225" customWidth="1"/>
    <col min="770" max="1024" width="11.125" style="225"/>
  </cols>
  <sheetData>
    <row r="1" spans="1:6">
      <c r="A1" s="559" t="s">
        <v>410</v>
      </c>
      <c r="B1" s="559"/>
      <c r="C1" s="559"/>
      <c r="D1" s="559"/>
      <c r="E1" s="559"/>
    </row>
    <row r="2" spans="1:6">
      <c r="A2" s="233" t="s">
        <v>430</v>
      </c>
      <c r="B2" s="560" t="s">
        <v>400</v>
      </c>
      <c r="C2" s="560"/>
      <c r="D2" s="560" t="s">
        <v>401</v>
      </c>
      <c r="E2" s="560"/>
      <c r="F2" s="234"/>
    </row>
    <row r="3" spans="1:6">
      <c r="A3" s="233"/>
      <c r="B3" s="235" t="s">
        <v>431</v>
      </c>
      <c r="C3" s="235" t="s">
        <v>432</v>
      </c>
      <c r="D3" s="235" t="s">
        <v>431</v>
      </c>
      <c r="E3" s="235" t="s">
        <v>432</v>
      </c>
      <c r="F3" s="234"/>
    </row>
    <row r="4" spans="1:6">
      <c r="A4" s="236" t="s">
        <v>433</v>
      </c>
      <c r="B4" s="237">
        <v>26</v>
      </c>
      <c r="C4" s="238">
        <v>19.847328244274799</v>
      </c>
      <c r="D4" s="237">
        <v>71</v>
      </c>
      <c r="E4" s="238">
        <v>28.861788617886202</v>
      </c>
      <c r="F4" s="234"/>
    </row>
    <row r="5" spans="1:6">
      <c r="A5" s="236" t="s">
        <v>434</v>
      </c>
      <c r="B5" s="237">
        <v>10</v>
      </c>
      <c r="C5" s="238">
        <v>7.6335877862595396</v>
      </c>
      <c r="D5" s="237">
        <v>40</v>
      </c>
      <c r="E5" s="238">
        <v>16.260162601626</v>
      </c>
      <c r="F5" s="234"/>
    </row>
    <row r="6" spans="1:6">
      <c r="A6" s="236" t="s">
        <v>435</v>
      </c>
      <c r="B6" s="237">
        <v>30</v>
      </c>
      <c r="C6" s="238">
        <v>22.900763358778601</v>
      </c>
      <c r="D6" s="237">
        <v>39</v>
      </c>
      <c r="E6" s="238">
        <v>15.853658536585399</v>
      </c>
      <c r="F6" s="234"/>
    </row>
    <row r="7" spans="1:6">
      <c r="A7" s="236" t="s">
        <v>436</v>
      </c>
      <c r="B7" s="237">
        <v>9</v>
      </c>
      <c r="C7" s="238">
        <v>6.8702290076335899</v>
      </c>
      <c r="D7" s="237">
        <v>34</v>
      </c>
      <c r="E7" s="238">
        <v>13.821138211382101</v>
      </c>
      <c r="F7" s="234"/>
    </row>
    <row r="8" spans="1:6">
      <c r="A8" s="236" t="s">
        <v>437</v>
      </c>
      <c r="B8" s="237">
        <v>28</v>
      </c>
      <c r="C8" s="238">
        <v>21.374045801526702</v>
      </c>
      <c r="D8" s="237">
        <v>23</v>
      </c>
      <c r="E8" s="238">
        <v>9.3495934959349594</v>
      </c>
      <c r="F8" s="234"/>
    </row>
    <row r="9" spans="1:6">
      <c r="A9" s="236" t="s">
        <v>438</v>
      </c>
      <c r="B9" s="237">
        <v>18</v>
      </c>
      <c r="C9" s="238">
        <v>13.740458015267199</v>
      </c>
      <c r="D9" s="237">
        <v>17</v>
      </c>
      <c r="E9" s="238">
        <v>6.9105691056910601</v>
      </c>
      <c r="F9" s="234"/>
    </row>
    <row r="10" spans="1:6">
      <c r="A10" s="236" t="s">
        <v>439</v>
      </c>
      <c r="B10" s="237">
        <v>0</v>
      </c>
      <c r="C10" s="238">
        <v>0</v>
      </c>
      <c r="D10" s="237">
        <v>6</v>
      </c>
      <c r="E10" s="238">
        <v>2.4390243902439002</v>
      </c>
      <c r="F10" s="234"/>
    </row>
    <row r="11" spans="1:6">
      <c r="A11" s="236" t="s">
        <v>440</v>
      </c>
      <c r="B11" s="237">
        <v>4</v>
      </c>
      <c r="C11" s="238">
        <v>3.0534351145038201</v>
      </c>
      <c r="D11" s="237">
        <v>6</v>
      </c>
      <c r="E11" s="238">
        <v>2.4390243902439002</v>
      </c>
      <c r="F11" s="234"/>
    </row>
    <row r="12" spans="1:6">
      <c r="A12" s="236" t="s">
        <v>441</v>
      </c>
      <c r="B12" s="237">
        <v>1</v>
      </c>
      <c r="C12" s="238">
        <v>0.76335877862595403</v>
      </c>
      <c r="D12" s="237">
        <v>4</v>
      </c>
      <c r="E12" s="238">
        <v>1.6260162601626</v>
      </c>
      <c r="F12" s="234"/>
    </row>
    <row r="13" spans="1:6">
      <c r="A13" s="236" t="s">
        <v>442</v>
      </c>
      <c r="B13" s="237">
        <v>0</v>
      </c>
      <c r="C13" s="238">
        <v>0</v>
      </c>
      <c r="D13" s="237">
        <v>3</v>
      </c>
      <c r="E13" s="238">
        <v>1.2195121951219501</v>
      </c>
      <c r="F13" s="234"/>
    </row>
    <row r="14" spans="1:6">
      <c r="A14" s="236" t="s">
        <v>443</v>
      </c>
      <c r="B14" s="237">
        <v>3</v>
      </c>
      <c r="C14" s="238">
        <v>2.2900763358778602</v>
      </c>
      <c r="D14" s="237">
        <v>2</v>
      </c>
      <c r="E14" s="238">
        <v>0.81300813008130102</v>
      </c>
      <c r="F14" s="234"/>
    </row>
    <row r="15" spans="1:6">
      <c r="A15" s="236" t="s">
        <v>444</v>
      </c>
      <c r="B15" s="237">
        <v>2</v>
      </c>
      <c r="C15" s="238">
        <v>1.5267175572519101</v>
      </c>
      <c r="D15" s="237">
        <v>1</v>
      </c>
      <c r="E15" s="238">
        <v>0.40650406504065001</v>
      </c>
      <c r="F15" s="234"/>
    </row>
    <row r="16" spans="1:6">
      <c r="A16" s="239" t="s">
        <v>445</v>
      </c>
      <c r="B16" s="239">
        <v>131</v>
      </c>
      <c r="C16" s="238">
        <v>100</v>
      </c>
      <c r="D16" s="239">
        <v>246</v>
      </c>
      <c r="E16" s="238">
        <v>100</v>
      </c>
      <c r="F16" s="234"/>
    </row>
    <row r="18" spans="6:12">
      <c r="F18" s="240" t="s">
        <v>446</v>
      </c>
    </row>
    <row r="22" spans="6:12" ht="18.75">
      <c r="F22" s="230"/>
      <c r="G22" s="223"/>
      <c r="H22" s="224"/>
      <c r="I22" s="224"/>
      <c r="J22" s="224"/>
      <c r="K22" s="230"/>
      <c r="L22" s="230"/>
    </row>
    <row r="37" spans="2:2">
      <c r="B37" s="240"/>
    </row>
  </sheetData>
  <mergeCells count="3">
    <mergeCell ref="A1:E1"/>
    <mergeCell ref="B2:C2"/>
    <mergeCell ref="D2:E2"/>
  </mergeCells>
  <pageMargins left="0.7" right="0.7" top="0.75" bottom="0.75" header="0.51180555555555496" footer="0.51180555555555496"/>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MJ28"/>
  <sheetViews>
    <sheetView zoomScale="110" zoomScaleNormal="110" workbookViewId="0">
      <selection activeCell="E17" sqref="E17:H17"/>
    </sheetView>
  </sheetViews>
  <sheetFormatPr baseColWidth="10" defaultColWidth="11.125" defaultRowHeight="15"/>
  <cols>
    <col min="1" max="1024" width="11.125" style="225"/>
  </cols>
  <sheetData>
    <row r="1" spans="1:11">
      <c r="A1" s="561" t="s">
        <v>447</v>
      </c>
      <c r="B1" s="561"/>
      <c r="C1" s="561"/>
      <c r="I1" s="562"/>
      <c r="J1" s="562"/>
    </row>
    <row r="2" spans="1:11">
      <c r="A2" s="241"/>
      <c r="B2" s="241" t="s">
        <v>400</v>
      </c>
      <c r="C2" s="241" t="s">
        <v>401</v>
      </c>
      <c r="D2" s="242"/>
    </row>
    <row r="3" spans="1:11">
      <c r="A3" s="243">
        <v>2014</v>
      </c>
      <c r="B3" s="244">
        <v>6</v>
      </c>
      <c r="C3" s="244">
        <v>16</v>
      </c>
      <c r="D3" s="245"/>
      <c r="H3" s="246"/>
      <c r="I3" s="247"/>
      <c r="J3" s="247"/>
      <c r="K3" s="246"/>
    </row>
    <row r="4" spans="1:11">
      <c r="A4" s="248">
        <v>2015</v>
      </c>
      <c r="B4" s="249">
        <v>6</v>
      </c>
      <c r="C4" s="249">
        <v>17</v>
      </c>
      <c r="D4" s="250"/>
      <c r="H4" s="251"/>
      <c r="I4" s="252"/>
      <c r="J4" s="252"/>
      <c r="K4" s="251"/>
    </row>
    <row r="5" spans="1:11">
      <c r="A5" s="243">
        <v>2016</v>
      </c>
      <c r="B5" s="244">
        <v>4</v>
      </c>
      <c r="C5" s="244">
        <v>9</v>
      </c>
      <c r="D5" s="245"/>
      <c r="H5" s="246"/>
      <c r="I5" s="247"/>
      <c r="J5" s="247"/>
      <c r="K5" s="246"/>
    </row>
    <row r="6" spans="1:11">
      <c r="A6" s="248">
        <v>2017</v>
      </c>
      <c r="B6" s="249">
        <v>4</v>
      </c>
      <c r="C6" s="249">
        <v>18</v>
      </c>
      <c r="D6" s="250"/>
      <c r="H6" s="251"/>
      <c r="I6" s="252"/>
      <c r="J6" s="252"/>
      <c r="K6" s="251"/>
    </row>
    <row r="7" spans="1:11">
      <c r="A7" s="248">
        <v>2018</v>
      </c>
      <c r="B7" s="244">
        <v>2</v>
      </c>
      <c r="C7" s="244">
        <v>11</v>
      </c>
      <c r="D7" s="245"/>
      <c r="H7" s="251"/>
      <c r="I7" s="247"/>
      <c r="J7" s="247"/>
      <c r="K7" s="246"/>
    </row>
    <row r="8" spans="1:11">
      <c r="A8" s="253">
        <v>2019</v>
      </c>
      <c r="B8" s="254">
        <v>2</v>
      </c>
      <c r="C8" s="254">
        <v>11</v>
      </c>
      <c r="D8" s="242"/>
    </row>
    <row r="17" spans="5:9">
      <c r="E17" s="558" t="s">
        <v>448</v>
      </c>
      <c r="F17" s="558"/>
      <c r="G17" s="558"/>
      <c r="H17" s="558"/>
    </row>
    <row r="28" spans="5:9" ht="18.75">
      <c r="F28" s="223"/>
      <c r="G28" s="224"/>
      <c r="H28" s="224"/>
      <c r="I28" s="224"/>
    </row>
  </sheetData>
  <mergeCells count="3">
    <mergeCell ref="A1:C1"/>
    <mergeCell ref="I1:J1"/>
    <mergeCell ref="E17:H17"/>
  </mergeCells>
  <pageMargins left="0.7" right="0.7" top="0.75" bottom="0.75" header="0.51180555555555496" footer="0.51180555555555496"/>
  <pageSetup paperSize="9" orientation="portrait"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2:AMJ29"/>
  <sheetViews>
    <sheetView zoomScale="110" zoomScaleNormal="110" workbookViewId="0">
      <selection activeCell="E18" sqref="E18:H18"/>
    </sheetView>
  </sheetViews>
  <sheetFormatPr baseColWidth="10" defaultColWidth="11.125" defaultRowHeight="15"/>
  <cols>
    <col min="1" max="1024" width="11.125" style="225"/>
  </cols>
  <sheetData>
    <row r="2" spans="1:4">
      <c r="A2" s="561" t="s">
        <v>449</v>
      </c>
      <c r="B2" s="561"/>
      <c r="C2" s="561"/>
      <c r="D2" s="561"/>
    </row>
    <row r="3" spans="1:4">
      <c r="A3" s="241"/>
      <c r="B3" s="255" t="s">
        <v>400</v>
      </c>
      <c r="C3" s="255" t="s">
        <v>401</v>
      </c>
      <c r="D3" s="241"/>
    </row>
    <row r="4" spans="1:4">
      <c r="A4" s="256">
        <v>2014</v>
      </c>
      <c r="B4" s="257">
        <v>79</v>
      </c>
      <c r="C4" s="257">
        <v>79</v>
      </c>
      <c r="D4" s="256"/>
    </row>
    <row r="5" spans="1:4">
      <c r="A5" s="253">
        <v>2015</v>
      </c>
      <c r="B5" s="254">
        <v>98</v>
      </c>
      <c r="C5" s="254">
        <v>109</v>
      </c>
      <c r="D5" s="253"/>
    </row>
    <row r="6" spans="1:4">
      <c r="A6" s="256">
        <v>2016</v>
      </c>
      <c r="B6" s="257">
        <v>95</v>
      </c>
      <c r="C6" s="257">
        <v>99</v>
      </c>
      <c r="D6" s="256"/>
    </row>
    <row r="7" spans="1:4">
      <c r="A7" s="253">
        <v>2017</v>
      </c>
      <c r="B7" s="254">
        <v>82</v>
      </c>
      <c r="C7" s="254">
        <v>86</v>
      </c>
      <c r="D7" s="253"/>
    </row>
    <row r="8" spans="1:4">
      <c r="A8" s="253">
        <v>2018</v>
      </c>
      <c r="B8" s="257">
        <v>121</v>
      </c>
      <c r="C8" s="257">
        <v>108</v>
      </c>
      <c r="D8" s="256"/>
    </row>
    <row r="9" spans="1:4">
      <c r="A9" s="253">
        <v>2019</v>
      </c>
      <c r="B9" s="254">
        <v>87</v>
      </c>
      <c r="C9" s="254">
        <v>87</v>
      </c>
      <c r="D9" s="241"/>
    </row>
    <row r="18" spans="1:8">
      <c r="E18" s="558" t="s">
        <v>448</v>
      </c>
      <c r="F18" s="558"/>
      <c r="G18" s="558"/>
      <c r="H18" s="558"/>
    </row>
    <row r="29" spans="1:8" ht="18.75">
      <c r="A29" s="230"/>
      <c r="B29" s="223"/>
      <c r="C29" s="224"/>
      <c r="D29" s="224"/>
      <c r="E29" s="224"/>
      <c r="F29" s="230"/>
      <c r="G29" s="230"/>
    </row>
  </sheetData>
  <mergeCells count="2">
    <mergeCell ref="A2:D2"/>
    <mergeCell ref="E18:H18"/>
  </mergeCells>
  <pageMargins left="0.7" right="0.7" top="0.75" bottom="0.75" header="0.51180555555555496" footer="0.51180555555555496"/>
  <pageSetup paperSize="9"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AMJ19"/>
  <sheetViews>
    <sheetView zoomScale="110" zoomScaleNormal="110" workbookViewId="0">
      <selection sqref="A1:U1"/>
    </sheetView>
  </sheetViews>
  <sheetFormatPr baseColWidth="10" defaultColWidth="10.875" defaultRowHeight="14.25"/>
  <cols>
    <col min="1" max="1" width="18.5" style="258" customWidth="1"/>
    <col min="2" max="11" width="6.625" style="258" customWidth="1"/>
    <col min="12" max="12" width="5.875" style="258" customWidth="1"/>
    <col min="13" max="13" width="6.625" style="258" customWidth="1"/>
    <col min="14" max="14" width="5.875" style="258" customWidth="1"/>
    <col min="15" max="15" width="6.625" style="258" customWidth="1"/>
    <col min="16" max="17" width="5.875" style="258" customWidth="1"/>
    <col min="18" max="18" width="6.125" style="258" customWidth="1"/>
    <col min="19" max="19" width="6.375" style="258" customWidth="1"/>
    <col min="20" max="20" width="6.625" style="258" customWidth="1"/>
    <col min="21" max="21" width="7.125" style="258" customWidth="1"/>
    <col min="22" max="22" width="6.125" style="258" customWidth="1"/>
    <col min="23" max="236" width="10.875" style="258"/>
    <col min="237" max="1003" width="10.875" style="259"/>
    <col min="1004" max="1024" width="10.125" style="259" customWidth="1"/>
  </cols>
  <sheetData>
    <row r="1" spans="1:23" ht="14.1" customHeight="1">
      <c r="A1" s="563" t="s">
        <v>450</v>
      </c>
      <c r="B1" s="563"/>
      <c r="C1" s="563"/>
      <c r="D1" s="563"/>
      <c r="E1" s="563"/>
      <c r="F1" s="563"/>
      <c r="G1" s="563"/>
      <c r="H1" s="563"/>
      <c r="I1" s="563"/>
      <c r="J1" s="563"/>
      <c r="K1" s="563"/>
      <c r="L1" s="563"/>
      <c r="M1" s="563"/>
      <c r="N1" s="563"/>
      <c r="O1" s="563"/>
      <c r="P1" s="563"/>
      <c r="Q1" s="563"/>
      <c r="R1" s="563"/>
      <c r="S1" s="563"/>
      <c r="T1" s="563"/>
      <c r="U1" s="563"/>
    </row>
    <row r="2" spans="1:23">
      <c r="A2" s="260"/>
      <c r="B2" s="261">
        <v>2011</v>
      </c>
      <c r="C2" s="262"/>
      <c r="D2" s="261">
        <v>2012</v>
      </c>
      <c r="E2" s="262"/>
      <c r="F2" s="261">
        <v>2013</v>
      </c>
      <c r="G2" s="262"/>
      <c r="H2" s="261">
        <v>2014</v>
      </c>
      <c r="I2" s="262"/>
      <c r="J2" s="261">
        <v>2015</v>
      </c>
      <c r="K2" s="262"/>
      <c r="L2" s="261">
        <v>2016</v>
      </c>
      <c r="M2" s="262"/>
      <c r="N2" s="261">
        <v>2017</v>
      </c>
      <c r="O2" s="262"/>
      <c r="P2" s="261">
        <v>2018</v>
      </c>
      <c r="Q2" s="262"/>
      <c r="R2" s="261">
        <v>2019</v>
      </c>
      <c r="S2" s="262"/>
      <c r="T2" s="261">
        <v>2020</v>
      </c>
      <c r="U2" s="262"/>
    </row>
    <row r="3" spans="1:23" ht="22.5">
      <c r="A3" s="263"/>
      <c r="B3" s="264" t="s">
        <v>451</v>
      </c>
      <c r="C3" s="265" t="s">
        <v>452</v>
      </c>
      <c r="D3" s="264" t="s">
        <v>451</v>
      </c>
      <c r="E3" s="265" t="s">
        <v>452</v>
      </c>
      <c r="F3" s="264" t="s">
        <v>451</v>
      </c>
      <c r="G3" s="265" t="s">
        <v>452</v>
      </c>
      <c r="H3" s="264" t="s">
        <v>451</v>
      </c>
      <c r="I3" s="265" t="s">
        <v>452</v>
      </c>
      <c r="J3" s="264" t="s">
        <v>451</v>
      </c>
      <c r="K3" s="265" t="s">
        <v>452</v>
      </c>
      <c r="L3" s="264" t="s">
        <v>451</v>
      </c>
      <c r="M3" s="265" t="s">
        <v>452</v>
      </c>
      <c r="N3" s="264" t="s">
        <v>451</v>
      </c>
      <c r="O3" s="265" t="s">
        <v>452</v>
      </c>
      <c r="P3" s="264" t="s">
        <v>451</v>
      </c>
      <c r="Q3" s="265" t="s">
        <v>452</v>
      </c>
      <c r="R3" s="264" t="s">
        <v>451</v>
      </c>
      <c r="S3" s="265" t="s">
        <v>452</v>
      </c>
      <c r="T3" s="264" t="s">
        <v>451</v>
      </c>
      <c r="U3" s="265" t="s">
        <v>452</v>
      </c>
    </row>
    <row r="4" spans="1:23">
      <c r="A4" s="266" t="s">
        <v>453</v>
      </c>
      <c r="B4" s="267">
        <v>9212</v>
      </c>
      <c r="C4" s="268">
        <v>0.12014346266710101</v>
      </c>
      <c r="D4" s="267">
        <v>9740</v>
      </c>
      <c r="E4" s="268">
        <v>0.12694357918333801</v>
      </c>
      <c r="F4" s="267">
        <v>9269</v>
      </c>
      <c r="G4" s="268">
        <v>0.118901930600988</v>
      </c>
      <c r="H4" s="267">
        <v>10201</v>
      </c>
      <c r="I4" s="268">
        <v>0.12885582194376399</v>
      </c>
      <c r="J4" s="267">
        <v>10582</v>
      </c>
      <c r="K4" s="268">
        <v>0.132164312388375</v>
      </c>
      <c r="L4" s="267">
        <v>9832</v>
      </c>
      <c r="M4" s="268">
        <v>0.11727239113061901</v>
      </c>
      <c r="N4" s="267">
        <v>11061</v>
      </c>
      <c r="O4" s="268">
        <v>0.13113685134029701</v>
      </c>
      <c r="P4" s="267">
        <v>11666</v>
      </c>
      <c r="Q4" s="268">
        <v>0.13668103852282301</v>
      </c>
      <c r="R4" s="267">
        <v>11030</v>
      </c>
      <c r="S4" s="268">
        <v>0.12882654550976</v>
      </c>
      <c r="T4" s="267">
        <v>10325</v>
      </c>
      <c r="U4" s="268">
        <v>0.14278009790635299</v>
      </c>
      <c r="W4" s="269"/>
    </row>
    <row r="5" spans="1:23">
      <c r="A5" s="266" t="s">
        <v>454</v>
      </c>
      <c r="B5" s="267">
        <v>8800</v>
      </c>
      <c r="C5" s="268">
        <v>0.114770133681122</v>
      </c>
      <c r="D5" s="267">
        <v>9139</v>
      </c>
      <c r="E5" s="268">
        <v>0.119110612952416</v>
      </c>
      <c r="F5" s="267">
        <v>9222</v>
      </c>
      <c r="G5" s="268">
        <v>0.11829901866461399</v>
      </c>
      <c r="H5" s="267">
        <v>9493</v>
      </c>
      <c r="I5" s="268">
        <v>0.119912588737589</v>
      </c>
      <c r="J5" s="267">
        <v>9634</v>
      </c>
      <c r="K5" s="268">
        <v>0.120324228458666</v>
      </c>
      <c r="L5" s="267">
        <v>9129</v>
      </c>
      <c r="M5" s="268">
        <v>0.10888727203330199</v>
      </c>
      <c r="N5" s="267">
        <v>9313</v>
      </c>
      <c r="O5" s="268">
        <v>0.110412937033919</v>
      </c>
      <c r="P5" s="267">
        <v>8532</v>
      </c>
      <c r="Q5" s="268">
        <v>9.9962508201330999E-2</v>
      </c>
      <c r="R5" s="267">
        <v>9316</v>
      </c>
      <c r="S5" s="268">
        <v>0.10880762447587999</v>
      </c>
      <c r="T5" s="267">
        <v>7987</v>
      </c>
      <c r="U5" s="268">
        <v>0.11044887573637199</v>
      </c>
      <c r="W5" s="269"/>
    </row>
    <row r="6" spans="1:23">
      <c r="A6" s="266" t="s">
        <v>455</v>
      </c>
      <c r="B6" s="267">
        <v>9808</v>
      </c>
      <c r="C6" s="268">
        <v>0.12791653081186799</v>
      </c>
      <c r="D6" s="267">
        <v>9786</v>
      </c>
      <c r="E6" s="268">
        <v>0.12754310738071301</v>
      </c>
      <c r="F6" s="267">
        <v>9129</v>
      </c>
      <c r="G6" s="268">
        <v>0.117106022705407</v>
      </c>
      <c r="H6" s="267">
        <v>8993</v>
      </c>
      <c r="I6" s="268">
        <v>0.11359674607786199</v>
      </c>
      <c r="J6" s="267">
        <v>8960</v>
      </c>
      <c r="K6" s="268">
        <v>0.111906278491763</v>
      </c>
      <c r="L6" s="267">
        <v>8889</v>
      </c>
      <c r="M6" s="268">
        <v>0.106024642469495</v>
      </c>
      <c r="N6" s="267">
        <v>8112</v>
      </c>
      <c r="O6" s="268">
        <v>9.6174137787947395E-2</v>
      </c>
      <c r="P6" s="267">
        <v>8708</v>
      </c>
      <c r="Q6" s="268">
        <v>0.102024557128128</v>
      </c>
      <c r="R6" s="267">
        <v>8498</v>
      </c>
      <c r="S6" s="268">
        <v>9.9253670330183993E-2</v>
      </c>
      <c r="T6" s="267">
        <v>7969</v>
      </c>
      <c r="U6" s="268">
        <v>0.110199961279973</v>
      </c>
      <c r="W6" s="269"/>
    </row>
    <row r="7" spans="1:23">
      <c r="A7" s="266" t="s">
        <v>456</v>
      </c>
      <c r="B7" s="267">
        <v>8168</v>
      </c>
      <c r="C7" s="268">
        <v>0.10652755135311399</v>
      </c>
      <c r="D7" s="267">
        <v>8125</v>
      </c>
      <c r="E7" s="268">
        <v>0.10589492616679901</v>
      </c>
      <c r="F7" s="267">
        <v>8338</v>
      </c>
      <c r="G7" s="268">
        <v>0.10695914309537601</v>
      </c>
      <c r="H7" s="267">
        <v>8341</v>
      </c>
      <c r="I7" s="268">
        <v>0.105360887249577</v>
      </c>
      <c r="J7" s="267">
        <v>8388</v>
      </c>
      <c r="K7" s="268">
        <v>0.104762261605905</v>
      </c>
      <c r="L7" s="267">
        <v>8930</v>
      </c>
      <c r="M7" s="268">
        <v>0.10651367501997901</v>
      </c>
      <c r="N7" s="267">
        <v>8349</v>
      </c>
      <c r="O7" s="268">
        <v>9.8983959121249104E-2</v>
      </c>
      <c r="P7" s="267">
        <v>8880</v>
      </c>
      <c r="Q7" s="268">
        <v>0.104039741306589</v>
      </c>
      <c r="R7" s="267">
        <v>9236</v>
      </c>
      <c r="S7" s="268">
        <v>0.10787325243229</v>
      </c>
      <c r="T7" s="267">
        <v>6997</v>
      </c>
      <c r="U7" s="268">
        <v>9.6758580634455305E-2</v>
      </c>
      <c r="W7" s="269"/>
    </row>
    <row r="8" spans="1:23">
      <c r="A8" s="266" t="s">
        <v>457</v>
      </c>
      <c r="B8" s="267">
        <v>8722</v>
      </c>
      <c r="C8" s="268">
        <v>0.113752852950766</v>
      </c>
      <c r="D8" s="267">
        <v>8385</v>
      </c>
      <c r="E8" s="268">
        <v>0.10928356380413699</v>
      </c>
      <c r="F8" s="267">
        <v>8631</v>
      </c>
      <c r="G8" s="268">
        <v>0.110717721762555</v>
      </c>
      <c r="H8" s="267">
        <v>8283</v>
      </c>
      <c r="I8" s="268">
        <v>0.104628249501048</v>
      </c>
      <c r="J8" s="267">
        <v>8350</v>
      </c>
      <c r="K8" s="268">
        <v>0.104287659085516</v>
      </c>
      <c r="L8" s="267">
        <v>8550</v>
      </c>
      <c r="M8" s="268">
        <v>0.101981178210618</v>
      </c>
      <c r="N8" s="267">
        <v>8154</v>
      </c>
      <c r="O8" s="268">
        <v>9.6672080809038899E-2</v>
      </c>
      <c r="P8" s="267">
        <v>8769</v>
      </c>
      <c r="Q8" s="268">
        <v>0.102739244540257</v>
      </c>
      <c r="R8" s="267">
        <v>9086</v>
      </c>
      <c r="S8" s="268">
        <v>0.10612130485056</v>
      </c>
      <c r="T8" s="267">
        <v>6809</v>
      </c>
      <c r="U8" s="268">
        <v>9.4158807423182195E-2</v>
      </c>
      <c r="W8" s="269"/>
    </row>
    <row r="9" spans="1:23">
      <c r="A9" s="266" t="s">
        <v>458</v>
      </c>
      <c r="B9" s="267">
        <v>4359</v>
      </c>
      <c r="C9" s="268">
        <v>5.68503423540919E-2</v>
      </c>
      <c r="D9" s="267">
        <v>4531</v>
      </c>
      <c r="E9" s="268">
        <v>5.9053527441448303E-2</v>
      </c>
      <c r="F9" s="267">
        <v>4839</v>
      </c>
      <c r="G9" s="268">
        <v>6.2074273619395798E-2</v>
      </c>
      <c r="H9" s="267">
        <v>4886</v>
      </c>
      <c r="I9" s="268">
        <v>6.1718414470858698E-2</v>
      </c>
      <c r="J9" s="267">
        <v>5415</v>
      </c>
      <c r="K9" s="268">
        <v>6.7630859155457301E-2</v>
      </c>
      <c r="L9" s="267">
        <v>5756</v>
      </c>
      <c r="M9" s="268">
        <v>6.8655399038633602E-2</v>
      </c>
      <c r="N9" s="267">
        <v>5659</v>
      </c>
      <c r="O9" s="268">
        <v>6.7091894198963803E-2</v>
      </c>
      <c r="P9" s="267">
        <v>6203</v>
      </c>
      <c r="Q9" s="268">
        <v>7.2675508482519496E-2</v>
      </c>
      <c r="R9" s="267">
        <v>6521</v>
      </c>
      <c r="S9" s="268">
        <v>7.6163001203003997E-2</v>
      </c>
      <c r="T9" s="267">
        <v>5730</v>
      </c>
      <c r="U9" s="268">
        <v>7.9237768620184196E-2</v>
      </c>
      <c r="W9" s="269"/>
    </row>
    <row r="10" spans="1:23">
      <c r="A10" s="266" t="s">
        <v>459</v>
      </c>
      <c r="B10" s="267">
        <v>4687</v>
      </c>
      <c r="C10" s="268">
        <v>6.1128138245842803E-2</v>
      </c>
      <c r="D10" s="267">
        <v>4476</v>
      </c>
      <c r="E10" s="268">
        <v>5.8336700248934503E-2</v>
      </c>
      <c r="F10" s="267">
        <v>4579</v>
      </c>
      <c r="G10" s="268">
        <v>5.8739016099031503E-2</v>
      </c>
      <c r="H10" s="267">
        <v>4640</v>
      </c>
      <c r="I10" s="268">
        <v>5.86110198822727E-2</v>
      </c>
      <c r="J10" s="267">
        <v>4569</v>
      </c>
      <c r="K10" s="268">
        <v>5.7064708306793097E-2</v>
      </c>
      <c r="L10" s="267">
        <v>4273</v>
      </c>
      <c r="M10" s="268">
        <v>5.0966733858943902E-2</v>
      </c>
      <c r="N10" s="267">
        <v>4723</v>
      </c>
      <c r="O10" s="268">
        <v>5.5994878300354503E-2</v>
      </c>
      <c r="P10" s="267">
        <v>4965</v>
      </c>
      <c r="Q10" s="268">
        <v>5.8170868872434202E-2</v>
      </c>
      <c r="R10" s="267">
        <v>4965</v>
      </c>
      <c r="S10" s="268">
        <v>5.7989464955209E-2</v>
      </c>
      <c r="T10" s="267">
        <v>4339</v>
      </c>
      <c r="U10" s="268">
        <v>6.0002212572945801E-2</v>
      </c>
      <c r="W10" s="269"/>
    </row>
    <row r="11" spans="1:23">
      <c r="A11" s="266" t="s">
        <v>460</v>
      </c>
      <c r="B11" s="267">
        <v>3780</v>
      </c>
      <c r="C11" s="268">
        <v>4.9298989240299997E-2</v>
      </c>
      <c r="D11" s="267">
        <v>3775</v>
      </c>
      <c r="E11" s="268">
        <v>4.9200411849805198E-2</v>
      </c>
      <c r="F11" s="267">
        <v>4158</v>
      </c>
      <c r="G11" s="268">
        <v>5.3338464498749301E-2</v>
      </c>
      <c r="H11" s="267">
        <v>3882</v>
      </c>
      <c r="I11" s="268">
        <v>4.9036202410125601E-2</v>
      </c>
      <c r="J11" s="267">
        <v>3955</v>
      </c>
      <c r="K11" s="268">
        <v>4.93961307405048E-2</v>
      </c>
      <c r="L11" s="267">
        <v>3763</v>
      </c>
      <c r="M11" s="268">
        <v>4.4883646035854402E-2</v>
      </c>
      <c r="N11" s="267">
        <v>3579</v>
      </c>
      <c r="O11" s="268">
        <v>4.2431858868720897E-2</v>
      </c>
      <c r="P11" s="267">
        <v>3872</v>
      </c>
      <c r="Q11" s="268">
        <v>4.53650763895398E-2</v>
      </c>
      <c r="R11" s="267">
        <v>3966</v>
      </c>
      <c r="S11" s="268">
        <v>4.6321494060898E-2</v>
      </c>
      <c r="T11" s="267">
        <v>3343</v>
      </c>
      <c r="U11" s="268">
        <v>4.6228945985563E-2</v>
      </c>
      <c r="W11" s="269"/>
    </row>
    <row r="12" spans="1:23">
      <c r="A12" s="266" t="s">
        <v>461</v>
      </c>
      <c r="B12" s="267">
        <v>3064</v>
      </c>
      <c r="C12" s="268">
        <v>3.9960873818063299E-2</v>
      </c>
      <c r="D12" s="267">
        <v>2703</v>
      </c>
      <c r="E12" s="268">
        <v>3.5228798206628699E-2</v>
      </c>
      <c r="F12" s="267">
        <v>2878</v>
      </c>
      <c r="G12" s="268">
        <v>3.6918735167725002E-2</v>
      </c>
      <c r="H12" s="267">
        <v>2828</v>
      </c>
      <c r="I12" s="268">
        <v>3.5722406083419603E-2</v>
      </c>
      <c r="J12" s="267">
        <v>3015</v>
      </c>
      <c r="K12" s="268">
        <v>3.7655963130877899E-2</v>
      </c>
      <c r="L12" s="267">
        <v>3062</v>
      </c>
      <c r="M12" s="268">
        <v>3.6522382184902002E-2</v>
      </c>
      <c r="N12" s="267">
        <v>2925</v>
      </c>
      <c r="O12" s="268">
        <v>3.4678174683154102E-2</v>
      </c>
      <c r="P12" s="267">
        <v>3551</v>
      </c>
      <c r="Q12" s="268">
        <v>4.1604180335551598E-2</v>
      </c>
      <c r="R12" s="267">
        <v>3565</v>
      </c>
      <c r="S12" s="268">
        <v>4.1637954192411002E-2</v>
      </c>
      <c r="T12" s="267">
        <v>2163</v>
      </c>
      <c r="U12" s="268">
        <v>2.9911220510551201E-2</v>
      </c>
      <c r="W12" s="269"/>
    </row>
    <row r="13" spans="1:23">
      <c r="A13" s="266" t="s">
        <v>462</v>
      </c>
      <c r="B13" s="267">
        <v>2168</v>
      </c>
      <c r="C13" s="268">
        <v>2.8275187479621801E-2</v>
      </c>
      <c r="D13" s="267">
        <v>2208</v>
      </c>
      <c r="E13" s="268">
        <v>2.8777353474005202E-2</v>
      </c>
      <c r="F13" s="267">
        <v>2208</v>
      </c>
      <c r="G13" s="268">
        <v>2.8324033096016901E-2</v>
      </c>
      <c r="H13" s="267">
        <v>2284</v>
      </c>
      <c r="I13" s="268">
        <v>2.8850769269635999E-2</v>
      </c>
      <c r="J13" s="267">
        <v>2187</v>
      </c>
      <c r="K13" s="268">
        <v>2.7314624002398001E-2</v>
      </c>
      <c r="L13" s="267">
        <v>2117</v>
      </c>
      <c r="M13" s="268">
        <v>2.5250778277412698E-2</v>
      </c>
      <c r="N13" s="267">
        <v>2114</v>
      </c>
      <c r="O13" s="268">
        <v>2.50631320616027E-2</v>
      </c>
      <c r="P13" s="267">
        <v>2214</v>
      </c>
      <c r="Q13" s="268">
        <v>2.5939638204142801E-2</v>
      </c>
      <c r="R13" s="267">
        <v>2374</v>
      </c>
      <c r="S13" s="268">
        <v>2.7727490393487E-2</v>
      </c>
      <c r="T13" s="267">
        <v>2074</v>
      </c>
      <c r="U13" s="268">
        <v>2.86804768094698E-2</v>
      </c>
      <c r="W13" s="269"/>
    </row>
    <row r="14" spans="1:23">
      <c r="A14" s="266" t="s">
        <v>463</v>
      </c>
      <c r="B14" s="267">
        <v>2128</v>
      </c>
      <c r="C14" s="268">
        <v>2.7753505053798502E-2</v>
      </c>
      <c r="D14" s="267">
        <v>2057</v>
      </c>
      <c r="E14" s="268">
        <v>2.6809337000012999E-2</v>
      </c>
      <c r="F14" s="267">
        <v>1993</v>
      </c>
      <c r="G14" s="268">
        <v>2.5566031684946401E-2</v>
      </c>
      <c r="H14" s="267">
        <v>2172</v>
      </c>
      <c r="I14" s="268">
        <v>2.7436020513857001E-2</v>
      </c>
      <c r="J14" s="267">
        <v>2194</v>
      </c>
      <c r="K14" s="268">
        <v>2.7402050782469701E-2</v>
      </c>
      <c r="L14" s="267">
        <v>2357</v>
      </c>
      <c r="M14" s="268">
        <v>2.81134078412195E-2</v>
      </c>
      <c r="N14" s="267">
        <v>2266</v>
      </c>
      <c r="O14" s="268">
        <v>2.6865211566504999E-2</v>
      </c>
      <c r="P14" s="267">
        <v>2323</v>
      </c>
      <c r="Q14" s="268">
        <v>2.72167025963071E-2</v>
      </c>
      <c r="R14" s="267">
        <v>2502</v>
      </c>
      <c r="S14" s="268">
        <v>2.9222485663228999E-2</v>
      </c>
      <c r="T14" s="267">
        <v>1922</v>
      </c>
      <c r="U14" s="268">
        <v>2.6578532510993701E-2</v>
      </c>
      <c r="W14" s="269"/>
    </row>
    <row r="15" spans="1:23">
      <c r="A15" s="266" t="s">
        <v>464</v>
      </c>
      <c r="B15" s="267">
        <v>1573</v>
      </c>
      <c r="C15" s="268">
        <v>2.0515161395500501E-2</v>
      </c>
      <c r="D15" s="267">
        <v>1659</v>
      </c>
      <c r="E15" s="268">
        <v>2.1622114770550101E-2</v>
      </c>
      <c r="F15" s="267">
        <v>1807</v>
      </c>
      <c r="G15" s="268">
        <v>2.3180039766532001E-2</v>
      </c>
      <c r="H15" s="267">
        <v>1809</v>
      </c>
      <c r="I15" s="268">
        <v>2.28507187428947E-2</v>
      </c>
      <c r="J15" s="267">
        <v>1840</v>
      </c>
      <c r="K15" s="268">
        <v>2.2980753618844201E-2</v>
      </c>
      <c r="L15" s="267">
        <v>2056</v>
      </c>
      <c r="M15" s="268">
        <v>2.4523193263278401E-2</v>
      </c>
      <c r="N15" s="267">
        <v>1838</v>
      </c>
      <c r="O15" s="268">
        <v>2.1790935065858899E-2</v>
      </c>
      <c r="P15" s="267">
        <v>2164</v>
      </c>
      <c r="Q15" s="268">
        <v>2.53538288499391E-2</v>
      </c>
      <c r="R15" s="267">
        <v>2114</v>
      </c>
      <c r="S15" s="268">
        <v>2.4690781251825E-2</v>
      </c>
      <c r="T15" s="267">
        <v>1747</v>
      </c>
      <c r="U15" s="268">
        <v>2.4158530851564001E-2</v>
      </c>
      <c r="W15" s="269"/>
    </row>
    <row r="16" spans="1:23">
      <c r="A16" s="266" t="s">
        <v>465</v>
      </c>
      <c r="B16" s="267">
        <v>1430</v>
      </c>
      <c r="C16" s="268">
        <v>1.8650146723182302E-2</v>
      </c>
      <c r="D16" s="267">
        <v>1608</v>
      </c>
      <c r="E16" s="268">
        <v>2.09574204647647E-2</v>
      </c>
      <c r="F16" s="267">
        <v>1638</v>
      </c>
      <c r="G16" s="268">
        <v>2.1012122378295198E-2</v>
      </c>
      <c r="H16" s="267">
        <v>1791</v>
      </c>
      <c r="I16" s="268">
        <v>2.26233484071445E-2</v>
      </c>
      <c r="J16" s="267">
        <v>1588</v>
      </c>
      <c r="K16" s="268">
        <v>1.9833389536263402E-2</v>
      </c>
      <c r="L16" s="267">
        <v>1415</v>
      </c>
      <c r="M16" s="268">
        <v>1.6877586803277701E-2</v>
      </c>
      <c r="N16" s="267">
        <v>1378</v>
      </c>
      <c r="O16" s="268">
        <v>1.63372734062859E-2</v>
      </c>
      <c r="P16" s="267">
        <v>1321</v>
      </c>
      <c r="Q16" s="268">
        <v>1.54770831380636E-2</v>
      </c>
      <c r="R16" s="267">
        <v>1382</v>
      </c>
      <c r="S16" s="268">
        <v>1.6141277052990999E-2</v>
      </c>
      <c r="T16" s="267">
        <v>1437</v>
      </c>
      <c r="U16" s="268">
        <v>1.98716707691457E-2</v>
      </c>
      <c r="W16" s="269"/>
    </row>
    <row r="17" spans="1:23">
      <c r="A17" s="266" t="s">
        <v>466</v>
      </c>
      <c r="B17" s="267">
        <v>1288</v>
      </c>
      <c r="C17" s="268">
        <v>1.6798174111509599E-2</v>
      </c>
      <c r="D17" s="267">
        <v>1470</v>
      </c>
      <c r="E17" s="268">
        <v>1.9158835872639401E-2</v>
      </c>
      <c r="F17" s="267">
        <v>1535</v>
      </c>
      <c r="G17" s="268">
        <v>1.9690847283689299E-2</v>
      </c>
      <c r="H17" s="267">
        <v>1602</v>
      </c>
      <c r="I17" s="268">
        <v>2.02359598817674E-2</v>
      </c>
      <c r="J17" s="267">
        <v>1583</v>
      </c>
      <c r="K17" s="268">
        <v>1.97709418362122E-2</v>
      </c>
      <c r="L17" s="267">
        <v>1454</v>
      </c>
      <c r="M17" s="268">
        <v>1.73427641073963E-2</v>
      </c>
      <c r="N17" s="267">
        <v>1540</v>
      </c>
      <c r="O17" s="268">
        <v>1.8257910773352901E-2</v>
      </c>
      <c r="P17" s="267">
        <v>1497</v>
      </c>
      <c r="Q17" s="268">
        <v>1.75391320648608E-2</v>
      </c>
      <c r="R17" s="267">
        <v>1595</v>
      </c>
      <c r="S17" s="268">
        <v>1.8629042619045001E-2</v>
      </c>
      <c r="T17" s="267">
        <v>1386</v>
      </c>
      <c r="U17" s="268">
        <v>1.9166413142683299E-2</v>
      </c>
      <c r="W17" s="269"/>
    </row>
    <row r="18" spans="1:23">
      <c r="A18" s="266" t="s">
        <v>467</v>
      </c>
      <c r="B18" s="267">
        <v>1718</v>
      </c>
      <c r="C18" s="268">
        <v>2.2406260189109899E-2</v>
      </c>
      <c r="D18" s="267">
        <v>1657</v>
      </c>
      <c r="E18" s="268">
        <v>2.1596048327186E-2</v>
      </c>
      <c r="F18" s="267">
        <v>1745</v>
      </c>
      <c r="G18" s="268">
        <v>2.23847091270605E-2</v>
      </c>
      <c r="H18" s="267">
        <v>1715</v>
      </c>
      <c r="I18" s="268">
        <v>2.16633403228659E-2</v>
      </c>
      <c r="J18" s="267">
        <v>1535</v>
      </c>
      <c r="K18" s="268">
        <v>1.91714439157206E-2</v>
      </c>
      <c r="L18" s="267">
        <v>1593</v>
      </c>
      <c r="M18" s="268">
        <v>1.9000703729767799E-2</v>
      </c>
      <c r="N18" s="267">
        <v>1439</v>
      </c>
      <c r="O18" s="268">
        <v>1.7060476365490199E-2</v>
      </c>
      <c r="P18" s="267">
        <v>1468</v>
      </c>
      <c r="Q18" s="268">
        <v>1.7199362639422601E-2</v>
      </c>
      <c r="R18" s="267">
        <v>1557</v>
      </c>
      <c r="S18" s="268">
        <v>1.8185215898340001E-2</v>
      </c>
      <c r="T18" s="267">
        <v>1319</v>
      </c>
      <c r="U18" s="268">
        <v>1.8239898221644499E-2</v>
      </c>
      <c r="W18" s="269"/>
    </row>
    <row r="19" spans="1:23" ht="14.25" customHeight="1">
      <c r="A19" s="564" t="s">
        <v>468</v>
      </c>
      <c r="B19" s="564"/>
      <c r="C19" s="564"/>
      <c r="D19" s="564"/>
      <c r="E19" s="564"/>
      <c r="F19" s="564"/>
      <c r="G19" s="564"/>
      <c r="H19" s="564"/>
      <c r="I19" s="564"/>
      <c r="J19" s="564"/>
      <c r="K19" s="564"/>
      <c r="L19" s="564"/>
      <c r="M19" s="564"/>
      <c r="N19" s="564"/>
      <c r="O19" s="564"/>
      <c r="P19" s="564"/>
      <c r="Q19" s="564"/>
      <c r="R19" s="564"/>
      <c r="S19" s="564"/>
      <c r="T19" s="564"/>
      <c r="U19" s="564"/>
    </row>
  </sheetData>
  <mergeCells count="2">
    <mergeCell ref="A1:U1"/>
    <mergeCell ref="A19:U19"/>
  </mergeCells>
  <pageMargins left="0.15763888888888899" right="0.15763888888888899" top="1.2993055555555599" bottom="1.2993055555555599" header="0.51180555555555496" footer="0.51180555555555496"/>
  <pageSetup paperSize="9" fitToHeight="0" pageOrder="overThenDown"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MJ46"/>
  <sheetViews>
    <sheetView topLeftCell="A25" zoomScale="110" zoomScaleNormal="110" workbookViewId="0">
      <selection activeCell="C2" sqref="C2:C3"/>
    </sheetView>
  </sheetViews>
  <sheetFormatPr baseColWidth="10" defaultColWidth="11.625" defaultRowHeight="14.25"/>
  <cols>
    <col min="1" max="1" width="11.625" style="2"/>
    <col min="2" max="2" width="8.5" style="2" customWidth="1"/>
    <col min="3" max="3" width="57.125" style="2" customWidth="1"/>
    <col min="4" max="4" width="10.375" style="2" customWidth="1"/>
    <col min="5" max="10" width="7.875" style="2" customWidth="1"/>
    <col min="11" max="1024" width="11.625" style="2"/>
  </cols>
  <sheetData>
    <row r="1" spans="1:10">
      <c r="A1" s="525" t="s">
        <v>105</v>
      </c>
      <c r="B1" s="525"/>
      <c r="C1" s="525"/>
      <c r="D1" s="525"/>
      <c r="E1" s="525"/>
      <c r="F1" s="525"/>
      <c r="G1" s="525"/>
      <c r="H1" s="525"/>
      <c r="I1" s="525"/>
      <c r="J1" s="525"/>
    </row>
    <row r="2" spans="1:10" ht="10.35" customHeight="1">
      <c r="A2" s="526"/>
      <c r="B2" s="526"/>
      <c r="C2" s="527" t="s">
        <v>106</v>
      </c>
      <c r="D2" s="5" t="s">
        <v>107</v>
      </c>
      <c r="E2" s="528" t="s">
        <v>108</v>
      </c>
      <c r="F2" s="528"/>
      <c r="G2" s="528"/>
      <c r="H2" s="528"/>
      <c r="I2" s="528" t="s">
        <v>109</v>
      </c>
      <c r="J2" s="528"/>
    </row>
    <row r="3" spans="1:10">
      <c r="A3" s="526"/>
      <c r="B3" s="526"/>
      <c r="C3" s="527"/>
      <c r="D3" s="6"/>
      <c r="E3" s="4" t="s">
        <v>110</v>
      </c>
      <c r="F3" s="4" t="s">
        <v>111</v>
      </c>
      <c r="G3" s="4" t="s">
        <v>112</v>
      </c>
      <c r="H3" s="4" t="s">
        <v>113</v>
      </c>
      <c r="I3" s="4" t="s">
        <v>114</v>
      </c>
      <c r="J3" s="4" t="s">
        <v>115</v>
      </c>
    </row>
    <row r="4" spans="1:10" ht="13.5" customHeight="1">
      <c r="A4" s="531" t="s">
        <v>116</v>
      </c>
      <c r="B4" s="7" t="s">
        <v>117</v>
      </c>
      <c r="C4" s="7" t="s">
        <v>118</v>
      </c>
      <c r="D4" s="7">
        <v>1</v>
      </c>
      <c r="E4" s="8">
        <v>1</v>
      </c>
      <c r="F4" s="8">
        <v>0</v>
      </c>
      <c r="G4" s="8">
        <v>0</v>
      </c>
      <c r="H4" s="8">
        <v>0</v>
      </c>
      <c r="I4" s="8">
        <v>1</v>
      </c>
      <c r="J4" s="8"/>
    </row>
    <row r="5" spans="1:10">
      <c r="A5" s="531"/>
      <c r="B5" s="3" t="s">
        <v>119</v>
      </c>
      <c r="C5" s="3" t="s">
        <v>120</v>
      </c>
      <c r="D5" s="3">
        <v>2</v>
      </c>
      <c r="E5" s="9">
        <v>2</v>
      </c>
      <c r="F5" s="9">
        <v>0</v>
      </c>
      <c r="G5" s="9">
        <v>0</v>
      </c>
      <c r="H5" s="9">
        <v>0</v>
      </c>
      <c r="I5" s="9">
        <v>1</v>
      </c>
      <c r="J5" s="9">
        <v>1</v>
      </c>
    </row>
    <row r="6" spans="1:10" ht="18" customHeight="1">
      <c r="A6" s="532" t="s">
        <v>121</v>
      </c>
      <c r="B6" s="10" t="s">
        <v>122</v>
      </c>
      <c r="C6" s="10" t="s">
        <v>123</v>
      </c>
      <c r="D6" s="10">
        <v>19</v>
      </c>
      <c r="E6" s="11">
        <v>13</v>
      </c>
      <c r="F6" s="11">
        <v>3</v>
      </c>
      <c r="G6" s="11">
        <v>2</v>
      </c>
      <c r="H6" s="11">
        <v>1</v>
      </c>
      <c r="I6" s="11">
        <v>7</v>
      </c>
      <c r="J6" s="11">
        <v>12</v>
      </c>
    </row>
    <row r="7" spans="1:10">
      <c r="A7" s="532"/>
      <c r="B7" s="12" t="s">
        <v>124</v>
      </c>
      <c r="C7" s="12" t="s">
        <v>125</v>
      </c>
      <c r="D7" s="13">
        <v>1</v>
      </c>
      <c r="E7" s="14">
        <v>0</v>
      </c>
      <c r="F7" s="14">
        <v>0</v>
      </c>
      <c r="G7" s="14">
        <v>1</v>
      </c>
      <c r="H7" s="14">
        <v>0</v>
      </c>
      <c r="I7" s="14">
        <v>1</v>
      </c>
      <c r="J7" s="14"/>
    </row>
    <row r="8" spans="1:10">
      <c r="A8" s="532"/>
      <c r="B8" s="12" t="s">
        <v>126</v>
      </c>
      <c r="C8" s="12" t="s">
        <v>127</v>
      </c>
      <c r="D8" s="13">
        <v>4</v>
      </c>
      <c r="E8" s="14">
        <v>4</v>
      </c>
      <c r="F8" s="14">
        <v>0</v>
      </c>
      <c r="G8" s="14">
        <v>0</v>
      </c>
      <c r="H8" s="14">
        <v>0</v>
      </c>
      <c r="I8" s="14">
        <v>2</v>
      </c>
      <c r="J8" s="14">
        <v>2</v>
      </c>
    </row>
    <row r="9" spans="1:10">
      <c r="A9" s="532"/>
      <c r="B9" s="3" t="s">
        <v>128</v>
      </c>
      <c r="C9" s="3" t="s">
        <v>129</v>
      </c>
      <c r="D9" s="15">
        <v>1</v>
      </c>
      <c r="E9" s="16">
        <v>1</v>
      </c>
      <c r="F9" s="16">
        <v>0</v>
      </c>
      <c r="G9" s="16">
        <v>0</v>
      </c>
      <c r="H9" s="16">
        <v>0</v>
      </c>
      <c r="I9" s="16">
        <v>1</v>
      </c>
      <c r="J9" s="16"/>
    </row>
    <row r="10" spans="1:10" ht="14.25" customHeight="1">
      <c r="A10" s="532" t="s">
        <v>130</v>
      </c>
      <c r="B10" s="10" t="s">
        <v>131</v>
      </c>
      <c r="C10" s="10" t="s">
        <v>132</v>
      </c>
      <c r="D10" s="17">
        <v>254</v>
      </c>
      <c r="E10" s="18">
        <v>185</v>
      </c>
      <c r="F10" s="18">
        <v>25</v>
      </c>
      <c r="G10" s="18">
        <v>44</v>
      </c>
      <c r="H10" s="18">
        <v>0</v>
      </c>
      <c r="I10" s="18"/>
      <c r="J10" s="18">
        <v>254</v>
      </c>
    </row>
    <row r="11" spans="1:10">
      <c r="A11" s="532"/>
      <c r="B11" s="12" t="s">
        <v>133</v>
      </c>
      <c r="C11" s="12" t="s">
        <v>134</v>
      </c>
      <c r="D11" s="13">
        <v>311</v>
      </c>
      <c r="E11" s="14">
        <v>249</v>
      </c>
      <c r="F11" s="14">
        <v>33</v>
      </c>
      <c r="G11" s="14">
        <v>27</v>
      </c>
      <c r="H11" s="14">
        <v>2</v>
      </c>
      <c r="I11" s="14"/>
      <c r="J11" s="14">
        <v>311</v>
      </c>
    </row>
    <row r="12" spans="1:10">
      <c r="A12" s="532"/>
      <c r="B12" s="12" t="s">
        <v>135</v>
      </c>
      <c r="C12" s="12" t="s">
        <v>136</v>
      </c>
      <c r="D12" s="13">
        <v>54</v>
      </c>
      <c r="E12" s="14">
        <v>42</v>
      </c>
      <c r="F12" s="14">
        <v>5</v>
      </c>
      <c r="G12" s="14">
        <v>6</v>
      </c>
      <c r="H12" s="14">
        <v>1</v>
      </c>
      <c r="I12" s="14">
        <v>54</v>
      </c>
      <c r="J12" s="14"/>
    </row>
    <row r="13" spans="1:10">
      <c r="A13" s="532"/>
      <c r="B13" s="12" t="s">
        <v>137</v>
      </c>
      <c r="C13" s="12" t="s">
        <v>138</v>
      </c>
      <c r="D13" s="13">
        <v>99</v>
      </c>
      <c r="E13" s="14">
        <v>83</v>
      </c>
      <c r="F13" s="14">
        <v>6</v>
      </c>
      <c r="G13" s="14">
        <v>10</v>
      </c>
      <c r="H13" s="14">
        <v>0</v>
      </c>
      <c r="I13" s="14">
        <v>99</v>
      </c>
      <c r="J13" s="14"/>
    </row>
    <row r="14" spans="1:10">
      <c r="A14" s="532"/>
      <c r="B14" s="12" t="s">
        <v>139</v>
      </c>
      <c r="C14" s="12" t="s">
        <v>140</v>
      </c>
      <c r="D14" s="13">
        <v>276</v>
      </c>
      <c r="E14" s="14">
        <v>211</v>
      </c>
      <c r="F14" s="14">
        <v>19</v>
      </c>
      <c r="G14" s="14">
        <v>44</v>
      </c>
      <c r="H14" s="14">
        <v>2</v>
      </c>
      <c r="I14" s="14"/>
      <c r="J14" s="14">
        <v>276</v>
      </c>
    </row>
    <row r="15" spans="1:10">
      <c r="A15" s="532"/>
      <c r="B15" s="12" t="s">
        <v>141</v>
      </c>
      <c r="C15" s="12" t="s">
        <v>142</v>
      </c>
      <c r="D15" s="13">
        <v>470</v>
      </c>
      <c r="E15" s="14">
        <v>377</v>
      </c>
      <c r="F15" s="14">
        <v>32</v>
      </c>
      <c r="G15" s="14">
        <v>58</v>
      </c>
      <c r="H15" s="14">
        <v>3</v>
      </c>
      <c r="I15" s="14"/>
      <c r="J15" s="14">
        <v>470</v>
      </c>
    </row>
    <row r="16" spans="1:10">
      <c r="A16" s="532"/>
      <c r="B16" s="12" t="s">
        <v>143</v>
      </c>
      <c r="C16" s="12" t="s">
        <v>144</v>
      </c>
      <c r="D16" s="13">
        <v>75</v>
      </c>
      <c r="E16" s="14">
        <v>60</v>
      </c>
      <c r="F16" s="14">
        <v>7</v>
      </c>
      <c r="G16" s="14">
        <v>7</v>
      </c>
      <c r="H16" s="14">
        <v>1</v>
      </c>
      <c r="I16" s="14"/>
      <c r="J16" s="14">
        <v>75</v>
      </c>
    </row>
    <row r="17" spans="1:10">
      <c r="A17" s="532"/>
      <c r="B17" s="12" t="s">
        <v>145</v>
      </c>
      <c r="C17" s="12" t="s">
        <v>146</v>
      </c>
      <c r="D17" s="13">
        <v>7</v>
      </c>
      <c r="E17" s="14">
        <v>5</v>
      </c>
      <c r="F17" s="14">
        <v>1</v>
      </c>
      <c r="G17" s="14">
        <v>1</v>
      </c>
      <c r="H17" s="14">
        <v>0</v>
      </c>
      <c r="I17" s="14"/>
      <c r="J17" s="14">
        <v>7</v>
      </c>
    </row>
    <row r="18" spans="1:10">
      <c r="A18" s="532"/>
      <c r="B18" s="12" t="s">
        <v>147</v>
      </c>
      <c r="C18" s="12" t="s">
        <v>148</v>
      </c>
      <c r="D18" s="13">
        <v>3</v>
      </c>
      <c r="E18" s="14">
        <v>3</v>
      </c>
      <c r="F18" s="14">
        <v>0</v>
      </c>
      <c r="G18" s="14">
        <v>0</v>
      </c>
      <c r="H18" s="14">
        <v>0</v>
      </c>
      <c r="I18" s="14"/>
      <c r="J18" s="14">
        <v>3</v>
      </c>
    </row>
    <row r="19" spans="1:10">
      <c r="A19" s="532"/>
      <c r="B19" s="12" t="s">
        <v>149</v>
      </c>
      <c r="C19" s="12" t="s">
        <v>150</v>
      </c>
      <c r="D19" s="13">
        <v>5</v>
      </c>
      <c r="E19" s="14">
        <v>5</v>
      </c>
      <c r="F19" s="14">
        <v>0</v>
      </c>
      <c r="G19" s="14">
        <v>0</v>
      </c>
      <c r="H19" s="14">
        <v>0</v>
      </c>
      <c r="I19" s="14"/>
      <c r="J19" s="14">
        <v>5</v>
      </c>
    </row>
    <row r="20" spans="1:10">
      <c r="A20" s="532"/>
      <c r="B20" s="12" t="s">
        <v>151</v>
      </c>
      <c r="C20" s="12" t="s">
        <v>152</v>
      </c>
      <c r="D20" s="13">
        <v>17</v>
      </c>
      <c r="E20" s="14">
        <v>15</v>
      </c>
      <c r="F20" s="14">
        <v>1</v>
      </c>
      <c r="G20" s="14">
        <v>1</v>
      </c>
      <c r="H20" s="14">
        <v>0</v>
      </c>
      <c r="I20" s="14"/>
      <c r="J20" s="14">
        <v>17</v>
      </c>
    </row>
    <row r="21" spans="1:10">
      <c r="A21" s="532"/>
      <c r="B21" s="12" t="s">
        <v>153</v>
      </c>
      <c r="C21" s="12" t="s">
        <v>154</v>
      </c>
      <c r="D21" s="13">
        <v>34</v>
      </c>
      <c r="E21" s="14">
        <v>29</v>
      </c>
      <c r="F21" s="14">
        <v>3</v>
      </c>
      <c r="G21" s="14">
        <v>2</v>
      </c>
      <c r="H21" s="14">
        <v>0</v>
      </c>
      <c r="I21" s="14"/>
      <c r="J21" s="14">
        <v>34</v>
      </c>
    </row>
    <row r="22" spans="1:10">
      <c r="A22" s="532"/>
      <c r="B22" s="12" t="s">
        <v>155</v>
      </c>
      <c r="C22" s="12" t="s">
        <v>156</v>
      </c>
      <c r="D22" s="13">
        <v>22</v>
      </c>
      <c r="E22" s="14">
        <v>20</v>
      </c>
      <c r="F22" s="14">
        <v>1</v>
      </c>
      <c r="G22" s="14">
        <v>0</v>
      </c>
      <c r="H22" s="14">
        <v>1</v>
      </c>
      <c r="I22" s="14"/>
      <c r="J22" s="14">
        <v>22</v>
      </c>
    </row>
    <row r="23" spans="1:10">
      <c r="A23" s="532"/>
      <c r="B23" s="12" t="s">
        <v>157</v>
      </c>
      <c r="C23" s="12" t="s">
        <v>158</v>
      </c>
      <c r="D23" s="13">
        <v>3</v>
      </c>
      <c r="E23" s="14">
        <v>1</v>
      </c>
      <c r="F23" s="14">
        <v>1</v>
      </c>
      <c r="G23" s="14">
        <v>1</v>
      </c>
      <c r="H23" s="14">
        <v>0</v>
      </c>
      <c r="I23" s="14">
        <v>3</v>
      </c>
      <c r="J23" s="14"/>
    </row>
    <row r="24" spans="1:10">
      <c r="A24" s="532"/>
      <c r="B24" s="12" t="s">
        <v>159</v>
      </c>
      <c r="C24" s="12" t="s">
        <v>160</v>
      </c>
      <c r="D24" s="13">
        <v>1</v>
      </c>
      <c r="E24" s="14">
        <v>1</v>
      </c>
      <c r="F24" s="14">
        <v>0</v>
      </c>
      <c r="G24" s="14">
        <v>0</v>
      </c>
      <c r="H24" s="14">
        <v>0</v>
      </c>
      <c r="I24" s="14">
        <v>1</v>
      </c>
      <c r="J24" s="14"/>
    </row>
    <row r="25" spans="1:10">
      <c r="A25" s="532"/>
      <c r="B25" s="12" t="s">
        <v>161</v>
      </c>
      <c r="C25" s="12" t="s">
        <v>162</v>
      </c>
      <c r="D25" s="13">
        <v>25</v>
      </c>
      <c r="E25" s="14">
        <v>16</v>
      </c>
      <c r="F25" s="14">
        <v>4</v>
      </c>
      <c r="G25" s="14">
        <v>5</v>
      </c>
      <c r="H25" s="14">
        <v>0</v>
      </c>
      <c r="I25" s="14">
        <v>25</v>
      </c>
      <c r="J25" s="14"/>
    </row>
    <row r="26" spans="1:10">
      <c r="A26" s="532"/>
      <c r="B26" s="12" t="s">
        <v>163</v>
      </c>
      <c r="C26" s="12" t="s">
        <v>164</v>
      </c>
      <c r="D26" s="13">
        <v>30</v>
      </c>
      <c r="E26" s="14">
        <v>27</v>
      </c>
      <c r="F26" s="14">
        <v>0</v>
      </c>
      <c r="G26" s="14">
        <v>3</v>
      </c>
      <c r="H26" s="14">
        <v>0</v>
      </c>
      <c r="I26" s="14"/>
      <c r="J26" s="14">
        <v>30</v>
      </c>
    </row>
    <row r="27" spans="1:10">
      <c r="A27" s="532"/>
      <c r="B27" s="12" t="s">
        <v>165</v>
      </c>
      <c r="C27" s="12" t="s">
        <v>166</v>
      </c>
      <c r="D27" s="13">
        <v>51</v>
      </c>
      <c r="E27" s="14">
        <v>34</v>
      </c>
      <c r="F27" s="14">
        <v>7</v>
      </c>
      <c r="G27" s="14">
        <v>9</v>
      </c>
      <c r="H27" s="14">
        <v>1</v>
      </c>
      <c r="I27" s="14"/>
      <c r="J27" s="14">
        <v>51</v>
      </c>
    </row>
    <row r="28" spans="1:10">
      <c r="A28" s="532"/>
      <c r="B28" s="12" t="s">
        <v>167</v>
      </c>
      <c r="C28" s="12" t="s">
        <v>168</v>
      </c>
      <c r="D28" s="13">
        <v>200</v>
      </c>
      <c r="E28" s="14">
        <v>157</v>
      </c>
      <c r="F28" s="14">
        <v>20</v>
      </c>
      <c r="G28" s="14">
        <v>21</v>
      </c>
      <c r="H28" s="14">
        <v>2</v>
      </c>
      <c r="I28" s="14">
        <v>2</v>
      </c>
      <c r="J28" s="14">
        <v>198</v>
      </c>
    </row>
    <row r="29" spans="1:10">
      <c r="A29" s="532"/>
      <c r="B29" s="12" t="s">
        <v>169</v>
      </c>
      <c r="C29" s="12" t="s">
        <v>170</v>
      </c>
      <c r="D29" s="13">
        <v>227</v>
      </c>
      <c r="E29" s="14">
        <v>169</v>
      </c>
      <c r="F29" s="14">
        <v>24</v>
      </c>
      <c r="G29" s="14">
        <v>33</v>
      </c>
      <c r="H29" s="14">
        <v>1</v>
      </c>
      <c r="I29" s="14"/>
      <c r="J29" s="14">
        <v>227</v>
      </c>
    </row>
    <row r="30" spans="1:10">
      <c r="A30" s="532"/>
      <c r="B30" s="3" t="s">
        <v>171</v>
      </c>
      <c r="C30" s="3" t="s">
        <v>172</v>
      </c>
      <c r="D30" s="15">
        <v>8</v>
      </c>
      <c r="E30" s="16">
        <v>6</v>
      </c>
      <c r="F30" s="16">
        <v>1</v>
      </c>
      <c r="G30" s="16">
        <v>1</v>
      </c>
      <c r="H30" s="16">
        <v>0</v>
      </c>
      <c r="I30" s="16"/>
      <c r="J30" s="16">
        <v>8</v>
      </c>
    </row>
    <row r="31" spans="1:10" ht="16.5" customHeight="1">
      <c r="A31" s="532" t="s">
        <v>173</v>
      </c>
      <c r="B31" s="10" t="s">
        <v>174</v>
      </c>
      <c r="C31" s="10" t="s">
        <v>175</v>
      </c>
      <c r="D31" s="17">
        <v>91</v>
      </c>
      <c r="E31" s="18">
        <v>71</v>
      </c>
      <c r="F31" s="18">
        <v>12</v>
      </c>
      <c r="G31" s="18">
        <v>8</v>
      </c>
      <c r="H31" s="18">
        <v>0</v>
      </c>
      <c r="I31" s="18">
        <v>5</v>
      </c>
      <c r="J31" s="18">
        <v>86</v>
      </c>
    </row>
    <row r="32" spans="1:10">
      <c r="A32" s="532"/>
      <c r="B32" s="12" t="s">
        <v>176</v>
      </c>
      <c r="C32" s="12" t="s">
        <v>177</v>
      </c>
      <c r="D32" s="13">
        <v>22</v>
      </c>
      <c r="E32" s="14">
        <v>19</v>
      </c>
      <c r="F32" s="14">
        <v>0</v>
      </c>
      <c r="G32" s="14">
        <v>3</v>
      </c>
      <c r="H32" s="14">
        <v>0</v>
      </c>
      <c r="I32" s="14">
        <v>7</v>
      </c>
      <c r="J32" s="14">
        <v>15</v>
      </c>
    </row>
    <row r="33" spans="1:10">
      <c r="A33" s="532"/>
      <c r="B33" s="12" t="s">
        <v>178</v>
      </c>
      <c r="C33" s="12" t="s">
        <v>179</v>
      </c>
      <c r="D33" s="13">
        <v>5</v>
      </c>
      <c r="E33" s="14">
        <v>4</v>
      </c>
      <c r="F33" s="14">
        <v>1</v>
      </c>
      <c r="G33" s="14">
        <v>0</v>
      </c>
      <c r="H33" s="14">
        <v>0</v>
      </c>
      <c r="I33" s="14"/>
      <c r="J33" s="14">
        <v>5</v>
      </c>
    </row>
    <row r="34" spans="1:10">
      <c r="A34" s="532"/>
      <c r="B34" s="12" t="s">
        <v>180</v>
      </c>
      <c r="C34" s="12" t="s">
        <v>181</v>
      </c>
      <c r="D34" s="13">
        <v>4</v>
      </c>
      <c r="E34" s="14">
        <v>2</v>
      </c>
      <c r="F34" s="14">
        <v>1</v>
      </c>
      <c r="G34" s="14">
        <v>1</v>
      </c>
      <c r="H34" s="14">
        <v>0</v>
      </c>
      <c r="I34" s="14">
        <v>4</v>
      </c>
      <c r="J34" s="14"/>
    </row>
    <row r="35" spans="1:10">
      <c r="A35" s="532"/>
      <c r="B35" s="12" t="s">
        <v>182</v>
      </c>
      <c r="C35" s="12" t="s">
        <v>183</v>
      </c>
      <c r="D35" s="13">
        <v>16</v>
      </c>
      <c r="E35" s="14">
        <v>11</v>
      </c>
      <c r="F35" s="14">
        <v>2</v>
      </c>
      <c r="G35" s="14">
        <v>3</v>
      </c>
      <c r="H35" s="14">
        <v>0</v>
      </c>
      <c r="I35" s="14">
        <v>12</v>
      </c>
      <c r="J35" s="14">
        <v>4</v>
      </c>
    </row>
    <row r="36" spans="1:10">
      <c r="A36" s="532"/>
      <c r="B36" s="12" t="s">
        <v>184</v>
      </c>
      <c r="C36" s="12" t="s">
        <v>185</v>
      </c>
      <c r="D36" s="13">
        <v>1</v>
      </c>
      <c r="E36" s="14">
        <v>1</v>
      </c>
      <c r="F36" s="14">
        <v>0</v>
      </c>
      <c r="G36" s="14">
        <v>0</v>
      </c>
      <c r="H36" s="14">
        <v>0</v>
      </c>
      <c r="I36" s="14"/>
      <c r="J36" s="14">
        <v>1</v>
      </c>
    </row>
    <row r="37" spans="1:10">
      <c r="A37" s="532"/>
      <c r="B37" s="3" t="s">
        <v>186</v>
      </c>
      <c r="C37" s="3" t="s">
        <v>187</v>
      </c>
      <c r="D37" s="15">
        <v>55</v>
      </c>
      <c r="E37" s="16">
        <v>51</v>
      </c>
      <c r="F37" s="16">
        <v>2</v>
      </c>
      <c r="G37" s="16">
        <v>2</v>
      </c>
      <c r="H37" s="16">
        <v>0</v>
      </c>
      <c r="I37" s="16">
        <v>3</v>
      </c>
      <c r="J37" s="16">
        <v>52</v>
      </c>
    </row>
    <row r="38" spans="1:10" ht="10.35" customHeight="1">
      <c r="A38" s="532" t="s">
        <v>188</v>
      </c>
      <c r="B38" s="10" t="s">
        <v>189</v>
      </c>
      <c r="C38" s="10" t="s">
        <v>190</v>
      </c>
      <c r="D38" s="17">
        <v>169</v>
      </c>
      <c r="E38" s="18">
        <v>139</v>
      </c>
      <c r="F38" s="18">
        <v>16</v>
      </c>
      <c r="G38" s="18">
        <v>13</v>
      </c>
      <c r="H38" s="18">
        <v>1</v>
      </c>
      <c r="I38" s="18"/>
      <c r="J38" s="18">
        <v>169</v>
      </c>
    </row>
    <row r="39" spans="1:10">
      <c r="A39" s="532"/>
      <c r="B39" s="12" t="s">
        <v>191</v>
      </c>
      <c r="C39" s="12" t="s">
        <v>192</v>
      </c>
      <c r="D39" s="13">
        <v>21</v>
      </c>
      <c r="E39" s="14">
        <v>17</v>
      </c>
      <c r="F39" s="14">
        <v>2</v>
      </c>
      <c r="G39" s="14">
        <v>2</v>
      </c>
      <c r="H39" s="14">
        <v>0</v>
      </c>
      <c r="I39" s="14"/>
      <c r="J39" s="14">
        <v>21</v>
      </c>
    </row>
    <row r="40" spans="1:10">
      <c r="A40" s="532"/>
      <c r="B40" s="3" t="s">
        <v>193</v>
      </c>
      <c r="C40" s="3" t="s">
        <v>194</v>
      </c>
      <c r="D40" s="15">
        <v>76</v>
      </c>
      <c r="E40" s="16">
        <v>59</v>
      </c>
      <c r="F40" s="16">
        <v>11</v>
      </c>
      <c r="G40" s="16">
        <v>5</v>
      </c>
      <c r="H40" s="16">
        <v>1</v>
      </c>
      <c r="I40" s="16"/>
      <c r="J40" s="16">
        <v>76</v>
      </c>
    </row>
    <row r="41" spans="1:10">
      <c r="A41" s="19" t="s">
        <v>195</v>
      </c>
      <c r="B41" s="20" t="s">
        <v>195</v>
      </c>
      <c r="C41" s="20" t="s">
        <v>196</v>
      </c>
      <c r="D41" s="21">
        <v>290</v>
      </c>
      <c r="E41" s="22">
        <v>206</v>
      </c>
      <c r="F41" s="22">
        <v>30</v>
      </c>
      <c r="G41" s="22">
        <v>50</v>
      </c>
      <c r="H41" s="22">
        <v>4</v>
      </c>
      <c r="I41" s="22">
        <v>65</v>
      </c>
      <c r="J41" s="22">
        <v>225</v>
      </c>
    </row>
    <row r="42" spans="1:10">
      <c r="A42" s="23" t="s">
        <v>197</v>
      </c>
      <c r="B42" s="20" t="s">
        <v>197</v>
      </c>
      <c r="C42" s="20" t="s">
        <v>198</v>
      </c>
      <c r="D42" s="21">
        <v>442</v>
      </c>
      <c r="E42" s="22">
        <v>356</v>
      </c>
      <c r="F42" s="22">
        <v>40</v>
      </c>
      <c r="G42" s="22">
        <v>42</v>
      </c>
      <c r="H42" s="22">
        <v>4</v>
      </c>
      <c r="I42" s="22"/>
      <c r="J42" s="22">
        <v>442</v>
      </c>
    </row>
    <row r="43" spans="1:10">
      <c r="A43" s="529" t="s">
        <v>199</v>
      </c>
      <c r="B43" s="529"/>
      <c r="C43" s="529"/>
      <c r="D43" s="24">
        <f t="shared" ref="D43:J43" si="0">SUM(D4:D42)</f>
        <v>3392</v>
      </c>
      <c r="E43" s="24">
        <f t="shared" si="0"/>
        <v>2652</v>
      </c>
      <c r="F43" s="25">
        <f t="shared" si="0"/>
        <v>310</v>
      </c>
      <c r="G43" s="25">
        <f t="shared" si="0"/>
        <v>405</v>
      </c>
      <c r="H43" s="25">
        <f t="shared" si="0"/>
        <v>25</v>
      </c>
      <c r="I43" s="24">
        <f t="shared" si="0"/>
        <v>293</v>
      </c>
      <c r="J43" s="24">
        <f t="shared" si="0"/>
        <v>3099</v>
      </c>
    </row>
    <row r="44" spans="1:10">
      <c r="A44" s="530" t="s">
        <v>200</v>
      </c>
      <c r="B44" s="530"/>
      <c r="C44" s="530"/>
      <c r="D44" s="530"/>
      <c r="E44" s="530"/>
      <c r="F44" s="530"/>
      <c r="G44" s="530"/>
      <c r="H44" s="530"/>
      <c r="I44" s="530"/>
      <c r="J44" s="530"/>
    </row>
    <row r="46" spans="1:10">
      <c r="B46" s="26"/>
      <c r="C46" s="26"/>
      <c r="D46" s="26"/>
    </row>
  </sheetData>
  <mergeCells count="12">
    <mergeCell ref="A43:C43"/>
    <mergeCell ref="A44:J44"/>
    <mergeCell ref="A4:A5"/>
    <mergeCell ref="A6:A9"/>
    <mergeCell ref="A10:A30"/>
    <mergeCell ref="A31:A37"/>
    <mergeCell ref="A38:A40"/>
    <mergeCell ref="A1:J1"/>
    <mergeCell ref="A2:B3"/>
    <mergeCell ref="C2:C3"/>
    <mergeCell ref="E2:H2"/>
    <mergeCell ref="I2:J2"/>
  </mergeCells>
  <pageMargins left="0.7" right="0.7" top="0.75" bottom="0.75" header="0.51180555555555496" footer="0.51180555555555496"/>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AMJ36"/>
  <sheetViews>
    <sheetView zoomScale="110" zoomScaleNormal="110" workbookViewId="0">
      <selection sqref="A1:F1"/>
    </sheetView>
  </sheetViews>
  <sheetFormatPr baseColWidth="10" defaultColWidth="11.125" defaultRowHeight="15"/>
  <cols>
    <col min="1" max="1" width="15.125" style="270" customWidth="1"/>
    <col min="2" max="3" width="11.125" style="271"/>
    <col min="4" max="4" width="11.125" style="272"/>
    <col min="5" max="6" width="11.125" style="271"/>
    <col min="7" max="256" width="11.125" style="225"/>
    <col min="257" max="257" width="17.5" style="225" customWidth="1"/>
    <col min="258" max="262" width="14.125" style="225" customWidth="1"/>
    <col min="263" max="512" width="11.125" style="225"/>
    <col min="513" max="513" width="17.5" style="225" customWidth="1"/>
    <col min="514" max="518" width="14.125" style="225" customWidth="1"/>
    <col min="519" max="768" width="11.125" style="225"/>
    <col min="769" max="769" width="17.5" style="225" customWidth="1"/>
    <col min="770" max="774" width="14.125" style="225" customWidth="1"/>
    <col min="775" max="1024" width="11.125" style="225"/>
  </cols>
  <sheetData>
    <row r="1" spans="1:12" ht="13.9" customHeight="1">
      <c r="A1" s="565" t="s">
        <v>469</v>
      </c>
      <c r="B1" s="565"/>
      <c r="C1" s="565"/>
      <c r="D1" s="565"/>
      <c r="E1" s="565"/>
      <c r="F1" s="565"/>
    </row>
    <row r="2" spans="1:12">
      <c r="A2" s="566"/>
      <c r="B2" s="567" t="s">
        <v>470</v>
      </c>
      <c r="C2" s="567"/>
      <c r="D2" s="567"/>
      <c r="E2" s="567"/>
      <c r="F2" s="567"/>
    </row>
    <row r="3" spans="1:12" ht="2.4500000000000002" customHeight="1">
      <c r="A3" s="566"/>
      <c r="B3" s="567"/>
      <c r="C3" s="567"/>
      <c r="D3" s="567"/>
      <c r="E3" s="567"/>
      <c r="F3" s="567"/>
    </row>
    <row r="4" spans="1:12">
      <c r="A4" s="566"/>
      <c r="B4" s="273">
        <v>2015</v>
      </c>
      <c r="C4" s="273">
        <v>2016</v>
      </c>
      <c r="D4" s="273">
        <v>2017</v>
      </c>
      <c r="E4" s="273">
        <v>2018</v>
      </c>
      <c r="F4" s="273">
        <v>2019</v>
      </c>
    </row>
    <row r="5" spans="1:12">
      <c r="A5" s="274" t="s">
        <v>471</v>
      </c>
      <c r="B5" s="275">
        <v>55245</v>
      </c>
      <c r="C5" s="275">
        <v>38555</v>
      </c>
      <c r="D5" s="275">
        <v>34036</v>
      </c>
      <c r="E5" s="275">
        <v>35504</v>
      </c>
      <c r="F5" s="275">
        <v>38587</v>
      </c>
    </row>
    <row r="6" spans="1:12">
      <c r="A6" s="274" t="s">
        <v>472</v>
      </c>
      <c r="B6" s="275">
        <v>18908</v>
      </c>
      <c r="C6" s="275">
        <v>17231</v>
      </c>
      <c r="D6" s="275">
        <v>10341</v>
      </c>
      <c r="E6" s="275">
        <v>19756</v>
      </c>
      <c r="F6" s="275">
        <v>16020</v>
      </c>
    </row>
    <row r="7" spans="1:12">
      <c r="A7" s="274" t="s">
        <v>473</v>
      </c>
      <c r="B7" s="275">
        <v>7518</v>
      </c>
      <c r="C7" s="275">
        <v>7870</v>
      </c>
      <c r="D7" s="275">
        <v>3517</v>
      </c>
      <c r="E7" s="275">
        <v>2772</v>
      </c>
      <c r="F7" s="275">
        <v>1833</v>
      </c>
    </row>
    <row r="8" spans="1:12">
      <c r="A8" s="274" t="s">
        <v>474</v>
      </c>
      <c r="B8" s="275">
        <v>177</v>
      </c>
      <c r="C8" s="275">
        <v>292</v>
      </c>
      <c r="D8" s="275">
        <v>485</v>
      </c>
      <c r="E8" s="275">
        <v>486</v>
      </c>
      <c r="F8" s="275">
        <v>416</v>
      </c>
    </row>
    <row r="9" spans="1:12">
      <c r="A9" s="274" t="s">
        <v>475</v>
      </c>
      <c r="B9" s="275">
        <v>151</v>
      </c>
      <c r="C9" s="275">
        <v>176</v>
      </c>
      <c r="D9" s="275">
        <v>207</v>
      </c>
      <c r="E9" s="275">
        <v>269</v>
      </c>
      <c r="F9" s="275">
        <v>221</v>
      </c>
    </row>
    <row r="10" spans="1:12">
      <c r="A10" s="274" t="s">
        <v>476</v>
      </c>
      <c r="B10" s="275">
        <v>5</v>
      </c>
      <c r="C10" s="275">
        <v>4</v>
      </c>
      <c r="D10" s="275">
        <v>5</v>
      </c>
      <c r="E10" s="275">
        <v>5</v>
      </c>
      <c r="F10" s="275">
        <v>5</v>
      </c>
    </row>
    <row r="11" spans="1:12">
      <c r="A11" s="274" t="s">
        <v>477</v>
      </c>
      <c r="B11" s="275">
        <v>23</v>
      </c>
      <c r="C11" s="275">
        <v>58</v>
      </c>
      <c r="D11" s="275">
        <v>34</v>
      </c>
      <c r="E11" s="275">
        <v>42</v>
      </c>
      <c r="F11" s="275">
        <v>47</v>
      </c>
    </row>
    <row r="12" spans="1:12">
      <c r="A12" s="274" t="s">
        <v>478</v>
      </c>
      <c r="B12" s="275">
        <v>9</v>
      </c>
      <c r="C12" s="275">
        <v>7</v>
      </c>
      <c r="D12" s="275">
        <v>8</v>
      </c>
      <c r="E12" s="275">
        <v>15</v>
      </c>
      <c r="F12" s="275">
        <v>18</v>
      </c>
    </row>
    <row r="13" spans="1:12">
      <c r="A13" s="274" t="s">
        <v>479</v>
      </c>
      <c r="B13" s="275">
        <v>6</v>
      </c>
      <c r="C13" s="275">
        <v>4</v>
      </c>
      <c r="D13" s="275">
        <v>6</v>
      </c>
      <c r="E13" s="275">
        <v>10</v>
      </c>
      <c r="F13" s="275">
        <v>5</v>
      </c>
    </row>
    <row r="14" spans="1:12" ht="14.45" customHeight="1">
      <c r="A14" s="276" t="s">
        <v>480</v>
      </c>
      <c r="B14" s="275">
        <v>86</v>
      </c>
      <c r="C14" s="275">
        <v>67</v>
      </c>
      <c r="D14" s="275">
        <v>89</v>
      </c>
      <c r="E14" s="275">
        <v>73</v>
      </c>
      <c r="F14" s="275">
        <v>65</v>
      </c>
      <c r="G14" s="230"/>
      <c r="H14" s="223"/>
      <c r="I14" s="224"/>
      <c r="J14" s="224"/>
      <c r="K14" s="224"/>
      <c r="L14" s="230"/>
    </row>
    <row r="15" spans="1:12">
      <c r="A15" s="274" t="s">
        <v>481</v>
      </c>
      <c r="B15" s="275">
        <v>26</v>
      </c>
      <c r="C15" s="275">
        <v>29</v>
      </c>
      <c r="D15" s="275">
        <v>26</v>
      </c>
      <c r="E15" s="275">
        <v>38</v>
      </c>
      <c r="F15" s="275">
        <v>36</v>
      </c>
    </row>
    <row r="16" spans="1:12">
      <c r="A16" s="274" t="s">
        <v>482</v>
      </c>
      <c r="B16" s="275">
        <v>112</v>
      </c>
      <c r="C16" s="275">
        <v>96</v>
      </c>
      <c r="D16" s="275">
        <v>115</v>
      </c>
      <c r="E16" s="275">
        <v>111</v>
      </c>
      <c r="F16" s="275">
        <v>101</v>
      </c>
    </row>
    <row r="17" spans="1:6">
      <c r="A17" s="274" t="s">
        <v>483</v>
      </c>
      <c r="B17" s="275">
        <v>1</v>
      </c>
      <c r="C17" s="275">
        <v>5</v>
      </c>
      <c r="D17" s="275">
        <v>0</v>
      </c>
      <c r="E17" s="275">
        <v>0</v>
      </c>
      <c r="F17" s="275">
        <v>1</v>
      </c>
    </row>
    <row r="18" spans="1:6">
      <c r="A18" s="274" t="s">
        <v>484</v>
      </c>
      <c r="B18" s="275">
        <v>0</v>
      </c>
      <c r="C18" s="275">
        <v>0</v>
      </c>
      <c r="D18" s="275">
        <v>0</v>
      </c>
      <c r="E18" s="275">
        <v>0</v>
      </c>
      <c r="F18" s="275">
        <v>0</v>
      </c>
    </row>
    <row r="19" spans="1:6">
      <c r="A19" s="274" t="s">
        <v>485</v>
      </c>
      <c r="B19" s="275">
        <v>77</v>
      </c>
      <c r="C19" s="275">
        <v>167</v>
      </c>
      <c r="D19" s="275">
        <v>160</v>
      </c>
      <c r="E19" s="275">
        <v>82</v>
      </c>
      <c r="F19" s="275">
        <v>117</v>
      </c>
    </row>
    <row r="20" spans="1:6">
      <c r="A20" s="274" t="s">
        <v>486</v>
      </c>
      <c r="B20" s="275">
        <v>81</v>
      </c>
      <c r="C20" s="275">
        <v>26</v>
      </c>
      <c r="D20" s="275">
        <v>40</v>
      </c>
      <c r="E20" s="275">
        <v>33</v>
      </c>
      <c r="F20" s="275">
        <v>15</v>
      </c>
    </row>
    <row r="21" spans="1:6">
      <c r="A21" s="274" t="s">
        <v>487</v>
      </c>
      <c r="B21" s="275">
        <v>11</v>
      </c>
      <c r="C21" s="275">
        <v>9</v>
      </c>
      <c r="D21" s="275">
        <v>97</v>
      </c>
      <c r="E21" s="275">
        <v>32</v>
      </c>
      <c r="F21" s="275">
        <v>18</v>
      </c>
    </row>
    <row r="22" spans="1:6">
      <c r="A22" s="274" t="s">
        <v>488</v>
      </c>
      <c r="B22" s="275">
        <v>10</v>
      </c>
      <c r="C22" s="275">
        <v>14</v>
      </c>
      <c r="D22" s="275">
        <v>16</v>
      </c>
      <c r="E22" s="275">
        <v>11</v>
      </c>
      <c r="F22" s="275">
        <v>11</v>
      </c>
    </row>
    <row r="23" spans="1:6">
      <c r="A23" s="274" t="s">
        <v>489</v>
      </c>
      <c r="B23" s="275">
        <v>41</v>
      </c>
      <c r="C23" s="275">
        <v>60</v>
      </c>
      <c r="D23" s="275">
        <v>57</v>
      </c>
      <c r="E23" s="275">
        <v>27</v>
      </c>
      <c r="F23" s="275">
        <v>35</v>
      </c>
    </row>
    <row r="24" spans="1:6">
      <c r="A24" s="274" t="s">
        <v>490</v>
      </c>
      <c r="B24" s="275">
        <v>1</v>
      </c>
      <c r="C24" s="275">
        <v>0</v>
      </c>
      <c r="D24" s="275">
        <v>0</v>
      </c>
      <c r="E24" s="275">
        <v>0</v>
      </c>
      <c r="F24" s="275">
        <v>2</v>
      </c>
    </row>
    <row r="25" spans="1:6">
      <c r="A25" s="274" t="s">
        <v>491</v>
      </c>
      <c r="B25" s="275">
        <v>41</v>
      </c>
      <c r="C25" s="275">
        <v>51</v>
      </c>
      <c r="D25" s="275">
        <v>112</v>
      </c>
      <c r="E25" s="275">
        <v>88</v>
      </c>
      <c r="F25" s="275">
        <v>72</v>
      </c>
    </row>
    <row r="26" spans="1:6">
      <c r="A26" s="274" t="s">
        <v>492</v>
      </c>
      <c r="B26" s="275">
        <v>0</v>
      </c>
      <c r="C26" s="275">
        <v>1</v>
      </c>
      <c r="D26" s="275">
        <v>0</v>
      </c>
      <c r="E26" s="275">
        <v>0</v>
      </c>
      <c r="F26" s="275">
        <v>0</v>
      </c>
    </row>
    <row r="27" spans="1:6">
      <c r="A27" s="274" t="s">
        <v>493</v>
      </c>
      <c r="B27" s="275">
        <v>37</v>
      </c>
      <c r="C27" s="275">
        <v>36</v>
      </c>
      <c r="D27" s="275">
        <v>28</v>
      </c>
      <c r="E27" s="275">
        <v>26</v>
      </c>
      <c r="F27" s="275">
        <v>31</v>
      </c>
    </row>
    <row r="28" spans="1:6">
      <c r="A28" s="274" t="s">
        <v>494</v>
      </c>
      <c r="B28" s="275">
        <v>0</v>
      </c>
      <c r="C28" s="275">
        <v>0</v>
      </c>
      <c r="D28" s="275">
        <v>0</v>
      </c>
      <c r="E28" s="275">
        <v>0</v>
      </c>
      <c r="F28" s="275">
        <v>0</v>
      </c>
    </row>
    <row r="29" spans="1:6">
      <c r="A29" s="274" t="s">
        <v>495</v>
      </c>
      <c r="B29" s="275">
        <v>4064</v>
      </c>
      <c r="C29" s="275">
        <v>3950</v>
      </c>
      <c r="D29" s="275">
        <v>4039</v>
      </c>
      <c r="E29" s="275">
        <v>4415</v>
      </c>
      <c r="F29" s="275">
        <v>5282</v>
      </c>
    </row>
    <row r="30" spans="1:6">
      <c r="A30" s="274" t="s">
        <v>496</v>
      </c>
      <c r="B30" s="275">
        <v>4</v>
      </c>
      <c r="C30" s="275">
        <v>10</v>
      </c>
      <c r="D30" s="275">
        <v>1</v>
      </c>
      <c r="E30" s="275">
        <v>4</v>
      </c>
      <c r="F30" s="275">
        <v>0</v>
      </c>
    </row>
    <row r="31" spans="1:6">
      <c r="A31" s="274" t="s">
        <v>497</v>
      </c>
      <c r="B31" s="275">
        <v>76</v>
      </c>
      <c r="C31" s="275">
        <v>72</v>
      </c>
      <c r="D31" s="275">
        <v>55</v>
      </c>
      <c r="E31" s="275">
        <v>107</v>
      </c>
      <c r="F31" s="275">
        <v>88</v>
      </c>
    </row>
    <row r="32" spans="1:6">
      <c r="A32" s="274" t="s">
        <v>498</v>
      </c>
      <c r="B32" s="275">
        <v>0</v>
      </c>
      <c r="C32" s="275">
        <v>0</v>
      </c>
      <c r="D32" s="275">
        <v>0</v>
      </c>
      <c r="E32" s="275">
        <v>0</v>
      </c>
      <c r="F32" s="275">
        <v>0</v>
      </c>
    </row>
    <row r="33" spans="1:6">
      <c r="A33" s="274" t="s">
        <v>499</v>
      </c>
      <c r="B33" s="275">
        <v>0</v>
      </c>
      <c r="C33" s="275">
        <v>0</v>
      </c>
      <c r="D33" s="275">
        <v>0</v>
      </c>
      <c r="E33" s="275">
        <v>1</v>
      </c>
      <c r="F33" s="275">
        <v>1</v>
      </c>
    </row>
    <row r="34" spans="1:6">
      <c r="A34" s="274" t="s">
        <v>500</v>
      </c>
      <c r="B34" s="275">
        <v>149</v>
      </c>
      <c r="C34" s="275">
        <v>162</v>
      </c>
      <c r="D34" s="275">
        <v>165</v>
      </c>
      <c r="E34" s="275">
        <v>122</v>
      </c>
      <c r="F34" s="277" t="s">
        <v>501</v>
      </c>
    </row>
    <row r="35" spans="1:6">
      <c r="A35" s="274" t="s">
        <v>502</v>
      </c>
      <c r="B35" s="275">
        <v>15</v>
      </c>
      <c r="C35" s="275">
        <v>14</v>
      </c>
      <c r="D35" s="275">
        <v>26</v>
      </c>
      <c r="E35" s="275">
        <v>8</v>
      </c>
      <c r="F35" s="275" t="s">
        <v>501</v>
      </c>
    </row>
    <row r="36" spans="1:6">
      <c r="A36" s="568" t="s">
        <v>503</v>
      </c>
      <c r="B36" s="568"/>
      <c r="C36" s="568"/>
      <c r="D36" s="568"/>
      <c r="E36" s="568"/>
      <c r="F36" s="568"/>
    </row>
  </sheetData>
  <mergeCells count="4">
    <mergeCell ref="A1:F1"/>
    <mergeCell ref="A2:A4"/>
    <mergeCell ref="B2:F3"/>
    <mergeCell ref="A36:F36"/>
  </mergeCells>
  <pageMargins left="0.7" right="0.7" top="0.75" bottom="0.75" header="0.51180555555555496" footer="0.51180555555555496"/>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MJ24"/>
  <sheetViews>
    <sheetView topLeftCell="A4" zoomScale="110" zoomScaleNormal="110" workbookViewId="0">
      <selection activeCell="A6" sqref="A6"/>
    </sheetView>
  </sheetViews>
  <sheetFormatPr baseColWidth="10" defaultColWidth="11.125" defaultRowHeight="15"/>
  <cols>
    <col min="1" max="1024" width="11.125" style="278"/>
  </cols>
  <sheetData>
    <row r="1" spans="1:6">
      <c r="B1" s="278" t="s">
        <v>504</v>
      </c>
      <c r="C1" s="278" t="s">
        <v>505</v>
      </c>
      <c r="D1" s="278" t="s">
        <v>506</v>
      </c>
      <c r="E1" s="278" t="s">
        <v>507</v>
      </c>
      <c r="F1" s="278" t="s">
        <v>508</v>
      </c>
    </row>
    <row r="2" spans="1:6">
      <c r="A2" s="278" t="s">
        <v>400</v>
      </c>
      <c r="B2" s="279">
        <v>45.12</v>
      </c>
      <c r="C2" s="279">
        <v>32.78</v>
      </c>
      <c r="D2" s="279">
        <v>15.89</v>
      </c>
      <c r="E2" s="279">
        <v>5.13</v>
      </c>
      <c r="F2" s="279">
        <v>1.0900000000000001</v>
      </c>
    </row>
    <row r="3" spans="1:6">
      <c r="A3" s="278" t="s">
        <v>401</v>
      </c>
      <c r="B3" s="279">
        <v>55.94</v>
      </c>
      <c r="C3" s="279">
        <v>29.92</v>
      </c>
      <c r="D3" s="279">
        <v>10.38</v>
      </c>
      <c r="E3" s="279">
        <v>2.75</v>
      </c>
      <c r="F3" s="279">
        <v>1.01</v>
      </c>
    </row>
    <row r="24" spans="2:9">
      <c r="B24" s="280" t="s">
        <v>509</v>
      </c>
      <c r="I24" s="280" t="s">
        <v>509</v>
      </c>
    </row>
  </sheetData>
  <pageMargins left="0.7" right="0.7" top="0.75" bottom="0.75" header="0.51180555555555496" footer="0.51180555555555496"/>
  <pageSetup paperSize="9"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AMJ27"/>
  <sheetViews>
    <sheetView topLeftCell="A7" zoomScale="110" zoomScaleNormal="110" workbookViewId="0">
      <selection activeCell="E12" sqref="E12"/>
    </sheetView>
  </sheetViews>
  <sheetFormatPr baseColWidth="10" defaultColWidth="8.875" defaultRowHeight="14.25"/>
  <cols>
    <col min="1" max="1024" width="8.875" style="2"/>
  </cols>
  <sheetData>
    <row r="1" spans="1:7" ht="78.75">
      <c r="A1" s="281" t="s">
        <v>510</v>
      </c>
      <c r="B1" s="63"/>
      <c r="C1" s="63"/>
      <c r="D1" s="63"/>
      <c r="E1" s="63"/>
      <c r="F1" s="63"/>
    </row>
    <row r="2" spans="1:7" ht="15">
      <c r="A2" s="282"/>
      <c r="B2" s="282"/>
      <c r="C2" s="283" t="s">
        <v>374</v>
      </c>
      <c r="D2" s="283" t="s">
        <v>369</v>
      </c>
      <c r="E2" s="174"/>
      <c r="F2" s="284"/>
      <c r="G2" s="74"/>
    </row>
    <row r="3" spans="1:7" ht="45">
      <c r="A3" s="282">
        <v>2013</v>
      </c>
      <c r="B3" s="285" t="s">
        <v>511</v>
      </c>
      <c r="C3" s="282">
        <v>3.15</v>
      </c>
      <c r="D3" s="286">
        <v>2.87</v>
      </c>
      <c r="E3" s="63"/>
      <c r="F3" s="63"/>
    </row>
    <row r="4" spans="1:7" ht="56.25">
      <c r="A4" s="282"/>
      <c r="B4" s="285" t="s">
        <v>512</v>
      </c>
      <c r="C4" s="282">
        <v>2.34</v>
      </c>
      <c r="D4" s="282">
        <v>2.5299999999999998</v>
      </c>
      <c r="E4" s="63"/>
      <c r="F4" s="63"/>
    </row>
    <row r="5" spans="1:7">
      <c r="A5" s="282"/>
      <c r="B5" s="282" t="s">
        <v>219</v>
      </c>
      <c r="C5" s="282">
        <v>2.75</v>
      </c>
      <c r="D5" s="286">
        <v>2.71</v>
      </c>
      <c r="E5" s="63"/>
      <c r="F5" s="63"/>
    </row>
    <row r="6" spans="1:7" ht="45">
      <c r="A6" s="282">
        <v>2014</v>
      </c>
      <c r="B6" s="285" t="s">
        <v>511</v>
      </c>
      <c r="C6" s="282">
        <v>2.87</v>
      </c>
      <c r="D6" s="282">
        <v>3.01</v>
      </c>
      <c r="E6" s="63"/>
      <c r="F6" s="63"/>
    </row>
    <row r="7" spans="1:7" ht="56.25">
      <c r="A7" s="282"/>
      <c r="B7" s="285" t="s">
        <v>512</v>
      </c>
      <c r="C7" s="282">
        <v>2.16</v>
      </c>
      <c r="D7" s="282">
        <v>2.62</v>
      </c>
      <c r="E7" s="63"/>
      <c r="F7" s="63"/>
    </row>
    <row r="8" spans="1:7">
      <c r="A8" s="282"/>
      <c r="B8" s="282" t="s">
        <v>219</v>
      </c>
      <c r="C8" s="282">
        <v>2.5299999999999998</v>
      </c>
      <c r="D8" s="282">
        <v>2.82</v>
      </c>
      <c r="E8" s="63"/>
      <c r="F8" s="63"/>
    </row>
    <row r="9" spans="1:7" ht="45">
      <c r="A9" s="282">
        <v>2015</v>
      </c>
      <c r="B9" s="285" t="s">
        <v>511</v>
      </c>
      <c r="C9" s="282">
        <v>2.95</v>
      </c>
      <c r="D9" s="282">
        <v>2.88</v>
      </c>
      <c r="E9" s="63"/>
      <c r="F9" s="63"/>
    </row>
    <row r="10" spans="1:7" ht="56.25">
      <c r="A10" s="282"/>
      <c r="B10" s="285" t="s">
        <v>512</v>
      </c>
      <c r="C10" s="282">
        <v>2.5099999999999998</v>
      </c>
      <c r="D10" s="282">
        <v>2.4500000000000002</v>
      </c>
      <c r="E10" s="63"/>
      <c r="F10" s="63"/>
    </row>
    <row r="11" spans="1:7">
      <c r="A11" s="282"/>
      <c r="B11" s="282" t="s">
        <v>219</v>
      </c>
      <c r="C11" s="282">
        <v>2.74</v>
      </c>
      <c r="D11" s="282">
        <v>2.67</v>
      </c>
      <c r="E11" s="63"/>
      <c r="F11" s="63"/>
    </row>
    <row r="12" spans="1:7" ht="45">
      <c r="A12" s="282">
        <v>2016</v>
      </c>
      <c r="B12" s="285" t="s">
        <v>511</v>
      </c>
      <c r="C12" s="282">
        <v>3.31</v>
      </c>
      <c r="D12" s="282">
        <v>2.88</v>
      </c>
      <c r="E12" s="287" t="s">
        <v>513</v>
      </c>
      <c r="F12" s="63"/>
    </row>
    <row r="13" spans="1:7" ht="56.25">
      <c r="A13" s="282"/>
      <c r="B13" s="285" t="s">
        <v>512</v>
      </c>
      <c r="C13" s="282">
        <v>3.28</v>
      </c>
      <c r="D13" s="282">
        <v>2.4500000000000002</v>
      </c>
      <c r="E13" s="63"/>
      <c r="F13" s="63"/>
    </row>
    <row r="14" spans="1:7">
      <c r="A14" s="282"/>
      <c r="B14" s="282" t="s">
        <v>219</v>
      </c>
      <c r="C14" s="282">
        <v>3.3</v>
      </c>
      <c r="D14" s="282">
        <v>2.68</v>
      </c>
      <c r="E14" s="63"/>
      <c r="F14" s="63"/>
    </row>
    <row r="15" spans="1:7" ht="45">
      <c r="A15" s="282">
        <v>2017</v>
      </c>
      <c r="B15" s="285" t="s">
        <v>511</v>
      </c>
      <c r="C15" s="282">
        <v>3.21</v>
      </c>
      <c r="D15" s="282">
        <v>2.98</v>
      </c>
      <c r="E15" s="63"/>
      <c r="F15" s="63"/>
    </row>
    <row r="16" spans="1:7" ht="56.25">
      <c r="A16" s="282"/>
      <c r="B16" s="285" t="s">
        <v>512</v>
      </c>
      <c r="C16" s="282">
        <v>2.8</v>
      </c>
      <c r="D16" s="282">
        <v>2.44</v>
      </c>
      <c r="E16" s="63"/>
      <c r="F16" s="63"/>
    </row>
    <row r="17" spans="1:6">
      <c r="A17" s="282"/>
      <c r="B17" s="282" t="s">
        <v>219</v>
      </c>
      <c r="C17" s="282">
        <v>3.01</v>
      </c>
      <c r="D17" s="282">
        <v>2.72</v>
      </c>
      <c r="E17" s="63"/>
      <c r="F17" s="63"/>
    </row>
    <row r="18" spans="1:6">
      <c r="A18" s="282">
        <v>2018</v>
      </c>
      <c r="B18" s="282" t="s">
        <v>511</v>
      </c>
      <c r="C18" s="282">
        <v>1.88</v>
      </c>
      <c r="D18" s="282">
        <v>2.85</v>
      </c>
      <c r="E18" s="63"/>
      <c r="F18" s="63"/>
    </row>
    <row r="19" spans="1:6">
      <c r="A19" s="282"/>
      <c r="B19" s="282" t="s">
        <v>512</v>
      </c>
      <c r="C19" s="282">
        <v>2.2200000000000002</v>
      </c>
      <c r="D19" s="282">
        <v>2.52</v>
      </c>
      <c r="E19" s="63"/>
      <c r="F19" s="63"/>
    </row>
    <row r="20" spans="1:6">
      <c r="A20" s="282"/>
      <c r="B20" s="282" t="s">
        <v>219</v>
      </c>
      <c r="C20" s="282">
        <v>2.04</v>
      </c>
      <c r="D20" s="282">
        <v>2.69</v>
      </c>
      <c r="E20" s="63"/>
      <c r="F20" s="63"/>
    </row>
    <row r="21" spans="1:6">
      <c r="A21" s="282">
        <v>2019</v>
      </c>
      <c r="B21" s="282" t="s">
        <v>511</v>
      </c>
      <c r="C21" s="282">
        <v>2.81</v>
      </c>
      <c r="D21" s="282">
        <v>2.89</v>
      </c>
      <c r="E21" s="63"/>
      <c r="F21" s="63"/>
    </row>
    <row r="22" spans="1:6">
      <c r="A22" s="282"/>
      <c r="B22" s="282" t="s">
        <v>512</v>
      </c>
      <c r="C22" s="282">
        <v>3.62</v>
      </c>
      <c r="D22" s="282">
        <v>2.38</v>
      </c>
      <c r="E22" s="63"/>
      <c r="F22" s="63"/>
    </row>
    <row r="23" spans="1:6">
      <c r="A23" s="282"/>
      <c r="B23" s="282" t="s">
        <v>219</v>
      </c>
      <c r="C23" s="282">
        <v>3.2</v>
      </c>
      <c r="D23" s="282">
        <v>2.65</v>
      </c>
      <c r="E23" s="63"/>
      <c r="F23" s="63"/>
    </row>
    <row r="24" spans="1:6">
      <c r="A24" s="287" t="s">
        <v>513</v>
      </c>
      <c r="B24" s="152"/>
      <c r="C24" s="152"/>
      <c r="D24" s="288"/>
      <c r="E24" s="63"/>
      <c r="F24" s="63"/>
    </row>
    <row r="25" spans="1:6">
      <c r="A25" s="63" t="s">
        <v>514</v>
      </c>
      <c r="B25" s="289"/>
      <c r="C25" s="63"/>
      <c r="D25" s="63"/>
      <c r="E25" s="63"/>
      <c r="F25" s="63"/>
    </row>
    <row r="26" spans="1:6">
      <c r="B26" s="63"/>
      <c r="C26" s="63"/>
      <c r="D26" s="63"/>
      <c r="E26" s="63"/>
      <c r="F26" s="63"/>
    </row>
    <row r="27" spans="1:6">
      <c r="B27" s="63"/>
      <c r="C27" s="63"/>
      <c r="D27" s="63"/>
      <c r="E27" s="63"/>
      <c r="F27" s="63"/>
    </row>
  </sheetData>
  <pageMargins left="0.74791666666666701" right="0.74791666666666701" top="0.31527777777777799" bottom="0.15763888888888899" header="0.51180555555555496" footer="0.51180555555555496"/>
  <pageSetup paperSize="9" pageOrder="overThenDown"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AMJ9"/>
  <sheetViews>
    <sheetView zoomScale="110" zoomScaleNormal="110" workbookViewId="0">
      <selection sqref="A1:K1"/>
    </sheetView>
  </sheetViews>
  <sheetFormatPr baseColWidth="10" defaultColWidth="11.125" defaultRowHeight="14.25"/>
  <cols>
    <col min="1" max="1" width="11.125" style="2"/>
    <col min="2" max="8" width="7.625" style="2" customWidth="1"/>
    <col min="9" max="9" width="8.125" style="2" customWidth="1"/>
    <col min="10" max="1024" width="11.125" style="2"/>
  </cols>
  <sheetData>
    <row r="1" spans="1:11">
      <c r="A1" s="569" t="s">
        <v>515</v>
      </c>
      <c r="B1" s="569"/>
      <c r="C1" s="569"/>
      <c r="D1" s="569"/>
      <c r="E1" s="569"/>
      <c r="F1" s="569"/>
      <c r="G1" s="569"/>
      <c r="H1" s="569"/>
      <c r="I1" s="569"/>
      <c r="J1" s="569"/>
      <c r="K1" s="569"/>
    </row>
    <row r="2" spans="1:11">
      <c r="A2" s="290"/>
      <c r="B2" s="291">
        <v>2010</v>
      </c>
      <c r="C2" s="291">
        <v>2011</v>
      </c>
      <c r="D2" s="291">
        <v>2012</v>
      </c>
      <c r="E2" s="291">
        <v>2013</v>
      </c>
      <c r="F2" s="291">
        <v>2014</v>
      </c>
      <c r="G2" s="291">
        <v>2015</v>
      </c>
      <c r="H2" s="291">
        <v>2016</v>
      </c>
      <c r="I2" s="291">
        <v>2017</v>
      </c>
      <c r="J2" s="291">
        <v>2018</v>
      </c>
      <c r="K2" s="291">
        <v>2019</v>
      </c>
    </row>
    <row r="3" spans="1:11">
      <c r="A3" s="292" t="s">
        <v>374</v>
      </c>
      <c r="B3" s="293">
        <v>11</v>
      </c>
      <c r="C3" s="293">
        <v>10.28</v>
      </c>
      <c r="D3" s="293">
        <v>9.9600000000000009</v>
      </c>
      <c r="E3" s="293">
        <v>9.4600000000000009</v>
      </c>
      <c r="F3" s="293">
        <v>9.5299999999999994</v>
      </c>
      <c r="G3" s="293">
        <v>9.3800000000000008</v>
      </c>
      <c r="H3" s="293">
        <v>9.2899999999999991</v>
      </c>
      <c r="I3" s="293">
        <v>8.8800000000000008</v>
      </c>
      <c r="J3" s="293">
        <v>8.75</v>
      </c>
      <c r="K3" s="293">
        <v>8.08</v>
      </c>
    </row>
    <row r="4" spans="1:11">
      <c r="A4" s="292" t="s">
        <v>369</v>
      </c>
      <c r="B4" s="293">
        <v>10.42</v>
      </c>
      <c r="C4" s="293">
        <v>10.07</v>
      </c>
      <c r="D4" s="293">
        <v>9.69</v>
      </c>
      <c r="E4" s="293">
        <v>9.11</v>
      </c>
      <c r="F4" s="293">
        <v>9.17</v>
      </c>
      <c r="G4" s="293">
        <v>9.02</v>
      </c>
      <c r="H4" s="293">
        <v>8.8000000000000007</v>
      </c>
      <c r="I4" s="293">
        <v>8.41</v>
      </c>
      <c r="J4" s="293">
        <v>7.94</v>
      </c>
      <c r="K4" s="293">
        <v>7.62</v>
      </c>
    </row>
    <row r="5" spans="1:11" ht="11.25" customHeight="1">
      <c r="A5" s="570" t="s">
        <v>516</v>
      </c>
      <c r="B5" s="570"/>
      <c r="C5" s="570"/>
      <c r="D5" s="570"/>
      <c r="E5" s="570"/>
      <c r="F5" s="570"/>
      <c r="G5" s="570"/>
      <c r="H5" s="570"/>
      <c r="I5" s="570"/>
      <c r="J5" s="570"/>
      <c r="K5" s="570"/>
    </row>
    <row r="8" spans="1:11" ht="18">
      <c r="C8" s="45"/>
      <c r="D8" s="190"/>
      <c r="E8" s="201"/>
      <c r="F8" s="201"/>
      <c r="G8" s="201"/>
      <c r="H8" s="201"/>
      <c r="I8" s="45"/>
    </row>
    <row r="9" spans="1:11">
      <c r="C9" s="45"/>
      <c r="D9" s="45"/>
      <c r="E9" s="45"/>
      <c r="F9" s="45"/>
      <c r="G9" s="45"/>
      <c r="H9" s="45"/>
      <c r="I9" s="45"/>
    </row>
  </sheetData>
  <mergeCells count="2">
    <mergeCell ref="A1:K1"/>
    <mergeCell ref="A5:K5"/>
  </mergeCells>
  <pageMargins left="0.75" right="0.75" top="1.2951388888888899" bottom="1.2951388888888899" header="0.51180555555555496" footer="0.51180555555555496"/>
  <pageSetup paperSize="9" pageOrder="overThenDown"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AMJ8"/>
  <sheetViews>
    <sheetView zoomScale="110" zoomScaleNormal="110" workbookViewId="0">
      <selection sqref="A1:K1"/>
    </sheetView>
  </sheetViews>
  <sheetFormatPr baseColWidth="10" defaultColWidth="11.125" defaultRowHeight="14.25"/>
  <cols>
    <col min="1" max="1" width="11.125" style="2"/>
    <col min="2" max="7" width="9.5" style="2" customWidth="1"/>
    <col min="8" max="1024" width="11.125" style="2"/>
  </cols>
  <sheetData>
    <row r="1" spans="1:11">
      <c r="A1" s="569" t="s">
        <v>517</v>
      </c>
      <c r="B1" s="569"/>
      <c r="C1" s="569"/>
      <c r="D1" s="569"/>
      <c r="E1" s="569"/>
      <c r="F1" s="569"/>
      <c r="G1" s="569"/>
      <c r="H1" s="569"/>
      <c r="I1" s="569"/>
      <c r="J1" s="569"/>
      <c r="K1" s="569"/>
    </row>
    <row r="2" spans="1:11">
      <c r="A2" s="290"/>
      <c r="B2" s="291">
        <v>2010</v>
      </c>
      <c r="C2" s="291">
        <v>2011</v>
      </c>
      <c r="D2" s="291">
        <v>2012</v>
      </c>
      <c r="E2" s="291">
        <v>2013</v>
      </c>
      <c r="F2" s="291">
        <v>2014</v>
      </c>
      <c r="G2" s="291">
        <v>2015</v>
      </c>
      <c r="H2" s="291">
        <v>2016</v>
      </c>
      <c r="I2" s="291">
        <v>2017</v>
      </c>
      <c r="J2" s="291">
        <v>2018</v>
      </c>
      <c r="K2" s="291">
        <v>2019</v>
      </c>
    </row>
    <row r="3" spans="1:11">
      <c r="A3" s="292" t="s">
        <v>374</v>
      </c>
      <c r="B3" s="293">
        <v>2.42</v>
      </c>
      <c r="C3" s="293">
        <v>2.09</v>
      </c>
      <c r="D3" s="293">
        <v>2.0499999999999998</v>
      </c>
      <c r="E3" s="293">
        <v>1.97</v>
      </c>
      <c r="F3" s="293">
        <v>1.75</v>
      </c>
      <c r="G3" s="293">
        <v>1.46</v>
      </c>
      <c r="H3" s="293">
        <v>1.89</v>
      </c>
      <c r="I3" s="293">
        <v>1.92</v>
      </c>
      <c r="J3" s="294">
        <v>1.9</v>
      </c>
      <c r="K3" s="294">
        <v>1.93</v>
      </c>
    </row>
    <row r="4" spans="1:11">
      <c r="A4" s="292" t="s">
        <v>369</v>
      </c>
      <c r="B4" s="293">
        <v>2.41</v>
      </c>
      <c r="C4" s="293">
        <v>2.21</v>
      </c>
      <c r="D4" s="293">
        <v>2.14</v>
      </c>
      <c r="E4" s="293">
        <v>2.1</v>
      </c>
      <c r="F4" s="293">
        <v>2.0099999999999998</v>
      </c>
      <c r="G4" s="293">
        <v>1.98</v>
      </c>
      <c r="H4" s="293">
        <v>1.96</v>
      </c>
      <c r="I4" s="293">
        <v>1.91</v>
      </c>
      <c r="J4" s="294">
        <v>1.5</v>
      </c>
      <c r="K4" s="294">
        <v>1.69</v>
      </c>
    </row>
    <row r="5" spans="1:11" ht="11.25" customHeight="1">
      <c r="A5" s="570" t="s">
        <v>513</v>
      </c>
      <c r="B5" s="570"/>
      <c r="C5" s="570"/>
      <c r="D5" s="570"/>
      <c r="E5" s="570"/>
      <c r="F5" s="570"/>
      <c r="G5" s="570"/>
      <c r="H5" s="570"/>
      <c r="I5" s="570"/>
    </row>
    <row r="8" spans="1:11" ht="18">
      <c r="B8" s="45"/>
      <c r="C8" s="190"/>
      <c r="D8" s="201"/>
      <c r="E8" s="201"/>
      <c r="F8" s="201"/>
      <c r="G8" s="201"/>
      <c r="H8" s="45"/>
    </row>
  </sheetData>
  <mergeCells count="2">
    <mergeCell ref="A1:K1"/>
    <mergeCell ref="A5:I5"/>
  </mergeCells>
  <pageMargins left="0.75" right="0.75" top="1.2951388888888899" bottom="1.2951388888888899" header="0.51180555555555496" footer="0.51180555555555496"/>
  <pageSetup paperSize="9" pageOrder="overThenDown"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AMG5"/>
  <sheetViews>
    <sheetView zoomScale="110" zoomScaleNormal="110" workbookViewId="0">
      <selection activeCell="A5" sqref="A5:F5"/>
    </sheetView>
  </sheetViews>
  <sheetFormatPr baseColWidth="10" defaultColWidth="9" defaultRowHeight="14.25"/>
  <cols>
    <col min="1" max="1021" width="9" style="2"/>
    <col min="1022" max="1024" width="8.875" customWidth="1"/>
  </cols>
  <sheetData>
    <row r="1" spans="1:7" ht="22.5" customHeight="1">
      <c r="A1" s="545" t="s">
        <v>518</v>
      </c>
      <c r="B1" s="545"/>
      <c r="C1" s="545"/>
      <c r="D1" s="545"/>
      <c r="E1" s="545"/>
      <c r="F1" s="545"/>
      <c r="G1" s="545"/>
    </row>
    <row r="2" spans="1:7">
      <c r="A2" s="290"/>
      <c r="B2" s="291">
        <v>2014</v>
      </c>
      <c r="C2" s="291">
        <v>2015</v>
      </c>
      <c r="D2" s="291">
        <v>2016</v>
      </c>
      <c r="E2" s="291">
        <v>2017</v>
      </c>
      <c r="F2" s="291">
        <v>2018</v>
      </c>
      <c r="G2" s="295">
        <v>2019</v>
      </c>
    </row>
    <row r="3" spans="1:7">
      <c r="A3" s="292" t="s">
        <v>374</v>
      </c>
      <c r="B3" s="293">
        <v>7.94</v>
      </c>
      <c r="C3" s="293">
        <v>7.91</v>
      </c>
      <c r="D3" s="293">
        <v>7.3</v>
      </c>
      <c r="E3" s="293">
        <v>7.49</v>
      </c>
      <c r="F3" s="293">
        <v>7.11</v>
      </c>
      <c r="G3" s="294">
        <v>6.84</v>
      </c>
    </row>
    <row r="4" spans="1:7">
      <c r="A4" s="292" t="s">
        <v>369</v>
      </c>
      <c r="B4" s="293">
        <v>7.83</v>
      </c>
      <c r="C4" s="293">
        <v>7.9</v>
      </c>
      <c r="D4" s="293">
        <v>7.79</v>
      </c>
      <c r="E4" s="293">
        <v>7.83</v>
      </c>
      <c r="F4" s="293">
        <v>7.72</v>
      </c>
      <c r="G4" s="294">
        <v>7.49</v>
      </c>
    </row>
    <row r="5" spans="1:7" ht="11.25" customHeight="1">
      <c r="A5" s="570" t="s">
        <v>513</v>
      </c>
      <c r="B5" s="570"/>
      <c r="C5" s="570"/>
      <c r="D5" s="570"/>
      <c r="E5" s="570"/>
      <c r="F5" s="570"/>
    </row>
  </sheetData>
  <mergeCells count="2">
    <mergeCell ref="A1:G1"/>
    <mergeCell ref="A5:F5"/>
  </mergeCells>
  <pageMargins left="0.75" right="0.75" top="1.2951388888888899" bottom="1.2951388888888899" header="0.51180555555555496" footer="0.51180555555555496"/>
  <pageSetup paperSize="9" pageOrder="overThenDown"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AMJ17"/>
  <sheetViews>
    <sheetView zoomScale="110" zoomScaleNormal="110" workbookViewId="0">
      <selection activeCell="A14" sqref="A14:I14"/>
    </sheetView>
  </sheetViews>
  <sheetFormatPr baseColWidth="10" defaultColWidth="11.125" defaultRowHeight="14.25"/>
  <cols>
    <col min="1" max="1" width="15.125" style="2" customWidth="1"/>
    <col min="2" max="9" width="9" style="2" customWidth="1"/>
    <col min="10" max="1024" width="11.125" style="2"/>
  </cols>
  <sheetData>
    <row r="1" spans="1:13">
      <c r="A1" s="569" t="s">
        <v>519</v>
      </c>
      <c r="B1" s="569"/>
      <c r="C1" s="569"/>
      <c r="D1" s="569"/>
      <c r="E1" s="569"/>
      <c r="F1" s="569"/>
      <c r="G1" s="569"/>
      <c r="H1" s="569"/>
      <c r="I1" s="569"/>
      <c r="J1" s="569"/>
      <c r="K1" s="569"/>
      <c r="L1" s="569"/>
      <c r="M1" s="569"/>
    </row>
    <row r="2" spans="1:13" ht="11.25" customHeight="1">
      <c r="A2" s="533"/>
      <c r="B2" s="571">
        <v>2014</v>
      </c>
      <c r="C2" s="571"/>
      <c r="D2" s="571">
        <v>2015</v>
      </c>
      <c r="E2" s="571"/>
      <c r="F2" s="571">
        <v>2016</v>
      </c>
      <c r="G2" s="571"/>
      <c r="H2" s="571">
        <v>2017</v>
      </c>
      <c r="I2" s="571"/>
      <c r="J2" s="571">
        <v>2018</v>
      </c>
      <c r="K2" s="571"/>
      <c r="L2" s="571">
        <v>2019</v>
      </c>
      <c r="M2" s="571"/>
    </row>
    <row r="3" spans="1:13">
      <c r="A3" s="533"/>
      <c r="B3" s="291" t="s">
        <v>369</v>
      </c>
      <c r="C3" s="291" t="s">
        <v>374</v>
      </c>
      <c r="D3" s="291" t="s">
        <v>369</v>
      </c>
      <c r="E3" s="291" t="s">
        <v>374</v>
      </c>
      <c r="F3" s="291" t="s">
        <v>369</v>
      </c>
      <c r="G3" s="291" t="s">
        <v>374</v>
      </c>
      <c r="H3" s="291" t="s">
        <v>369</v>
      </c>
      <c r="I3" s="291" t="s">
        <v>374</v>
      </c>
      <c r="J3" s="291" t="s">
        <v>369</v>
      </c>
      <c r="K3" s="291" t="s">
        <v>374</v>
      </c>
      <c r="L3" s="291" t="s">
        <v>369</v>
      </c>
      <c r="M3" s="291" t="s">
        <v>374</v>
      </c>
    </row>
    <row r="4" spans="1:13">
      <c r="A4" s="297" t="s">
        <v>520</v>
      </c>
      <c r="B4" s="298">
        <v>1175</v>
      </c>
      <c r="C4" s="298">
        <v>31</v>
      </c>
      <c r="D4" s="298">
        <v>1086</v>
      </c>
      <c r="E4" s="298">
        <v>26</v>
      </c>
      <c r="F4" s="298">
        <v>1096</v>
      </c>
      <c r="G4" s="298">
        <v>43</v>
      </c>
      <c r="H4" s="298">
        <v>1080</v>
      </c>
      <c r="I4" s="298">
        <v>29</v>
      </c>
      <c r="J4" s="299">
        <v>1050</v>
      </c>
      <c r="K4" s="299">
        <v>29</v>
      </c>
      <c r="L4" s="299">
        <v>957</v>
      </c>
      <c r="M4" s="299">
        <v>26</v>
      </c>
    </row>
    <row r="5" spans="1:13">
      <c r="A5" s="297" t="s">
        <v>521</v>
      </c>
      <c r="B5" s="298">
        <v>2731</v>
      </c>
      <c r="C5" s="300">
        <v>67</v>
      </c>
      <c r="D5" s="298">
        <v>2712</v>
      </c>
      <c r="E5" s="298">
        <v>65</v>
      </c>
      <c r="F5" s="298">
        <v>2694</v>
      </c>
      <c r="G5" s="298">
        <v>61</v>
      </c>
      <c r="H5" s="298">
        <v>2507</v>
      </c>
      <c r="I5" s="298">
        <v>50</v>
      </c>
      <c r="J5" s="299">
        <v>2307</v>
      </c>
      <c r="K5" s="299">
        <v>66</v>
      </c>
      <c r="L5" s="299">
        <v>2165</v>
      </c>
      <c r="M5" s="299">
        <v>46</v>
      </c>
    </row>
    <row r="6" spans="1:13">
      <c r="A6" s="297" t="s">
        <v>522</v>
      </c>
      <c r="B6" s="298">
        <v>6586</v>
      </c>
      <c r="C6" s="300">
        <v>163</v>
      </c>
      <c r="D6" s="298">
        <v>6239</v>
      </c>
      <c r="E6" s="298">
        <v>164</v>
      </c>
      <c r="F6" s="298">
        <v>5998</v>
      </c>
      <c r="G6" s="298">
        <v>168</v>
      </c>
      <c r="H6" s="298">
        <v>5766</v>
      </c>
      <c r="I6" s="298">
        <v>132</v>
      </c>
      <c r="J6" s="299">
        <v>5365</v>
      </c>
      <c r="K6" s="299">
        <v>146</v>
      </c>
      <c r="L6" s="299">
        <v>5088</v>
      </c>
      <c r="M6" s="299">
        <v>133</v>
      </c>
    </row>
    <row r="7" spans="1:13">
      <c r="A7" s="297" t="s">
        <v>523</v>
      </c>
      <c r="B7" s="298">
        <v>22989</v>
      </c>
      <c r="C7" s="300">
        <v>586</v>
      </c>
      <c r="D7" s="298">
        <v>23157</v>
      </c>
      <c r="E7" s="298">
        <v>583</v>
      </c>
      <c r="F7" s="298">
        <v>22210</v>
      </c>
      <c r="G7" s="298">
        <v>503</v>
      </c>
      <c r="H7" s="298">
        <v>21449</v>
      </c>
      <c r="I7" s="298">
        <v>560</v>
      </c>
      <c r="J7" s="299">
        <v>20075</v>
      </c>
      <c r="K7" s="299">
        <v>490</v>
      </c>
      <c r="L7" s="299">
        <v>18798</v>
      </c>
      <c r="M7" s="299">
        <v>457</v>
      </c>
    </row>
    <row r="8" spans="1:13">
      <c r="A8" s="297" t="s">
        <v>524</v>
      </c>
      <c r="B8" s="298">
        <v>86117</v>
      </c>
      <c r="C8" s="298">
        <v>2228</v>
      </c>
      <c r="D8" s="298">
        <v>84426</v>
      </c>
      <c r="E8" s="298">
        <v>2140</v>
      </c>
      <c r="F8" s="298">
        <v>82580</v>
      </c>
      <c r="G8" s="298">
        <v>2128</v>
      </c>
      <c r="H8" s="298">
        <v>79268</v>
      </c>
      <c r="I8" s="298">
        <v>2060</v>
      </c>
      <c r="J8" s="299">
        <v>74655</v>
      </c>
      <c r="K8" s="299">
        <v>2018</v>
      </c>
      <c r="L8" s="299">
        <v>70796</v>
      </c>
      <c r="M8" s="299">
        <v>1812</v>
      </c>
    </row>
    <row r="9" spans="1:13">
      <c r="A9" s="297" t="s">
        <v>525</v>
      </c>
      <c r="B9" s="298">
        <v>166639</v>
      </c>
      <c r="C9" s="298">
        <v>4329</v>
      </c>
      <c r="D9" s="298">
        <v>163525</v>
      </c>
      <c r="E9" s="298">
        <v>4351</v>
      </c>
      <c r="F9" s="298">
        <v>161264</v>
      </c>
      <c r="G9" s="298">
        <v>4294</v>
      </c>
      <c r="H9" s="298">
        <v>154065</v>
      </c>
      <c r="I9" s="298">
        <v>4162</v>
      </c>
      <c r="J9" s="299">
        <v>147024</v>
      </c>
      <c r="K9" s="299">
        <v>4245</v>
      </c>
      <c r="L9" s="299">
        <v>141246</v>
      </c>
      <c r="M9" s="299">
        <v>3868</v>
      </c>
    </row>
    <row r="10" spans="1:13">
      <c r="A10" s="297" t="s">
        <v>526</v>
      </c>
      <c r="B10" s="298">
        <v>96866</v>
      </c>
      <c r="C10" s="298">
        <v>2601</v>
      </c>
      <c r="D10" s="298">
        <v>95475</v>
      </c>
      <c r="E10" s="298">
        <v>2607</v>
      </c>
      <c r="F10" s="298">
        <v>94453</v>
      </c>
      <c r="G10" s="298">
        <v>2705</v>
      </c>
      <c r="H10" s="298">
        <v>90411</v>
      </c>
      <c r="I10" s="298">
        <v>2630</v>
      </c>
      <c r="J10" s="299">
        <v>86073</v>
      </c>
      <c r="K10" s="299">
        <v>2641</v>
      </c>
      <c r="L10" s="299">
        <v>83907</v>
      </c>
      <c r="M10" s="299">
        <v>2589</v>
      </c>
    </row>
    <row r="11" spans="1:13">
      <c r="A11" s="297" t="s">
        <v>527</v>
      </c>
      <c r="B11" s="298">
        <v>22850</v>
      </c>
      <c r="C11" s="300">
        <v>657</v>
      </c>
      <c r="D11" s="298">
        <v>22169</v>
      </c>
      <c r="E11" s="298">
        <v>647</v>
      </c>
      <c r="F11" s="298">
        <v>21577</v>
      </c>
      <c r="G11" s="298">
        <v>694</v>
      </c>
      <c r="H11" s="298">
        <v>20390</v>
      </c>
      <c r="I11" s="298">
        <v>655</v>
      </c>
      <c r="J11" s="299">
        <v>19602</v>
      </c>
      <c r="K11" s="299">
        <v>640</v>
      </c>
      <c r="L11" s="299">
        <v>19216</v>
      </c>
      <c r="M11" s="299">
        <v>634</v>
      </c>
    </row>
    <row r="12" spans="1:13">
      <c r="A12" s="297" t="s">
        <v>528</v>
      </c>
      <c r="B12" s="298">
        <v>21642</v>
      </c>
      <c r="C12" s="300">
        <v>11</v>
      </c>
      <c r="D12" s="298">
        <v>21501</v>
      </c>
      <c r="E12" s="300">
        <v>14</v>
      </c>
      <c r="F12" s="298">
        <v>18711</v>
      </c>
      <c r="G12" s="298">
        <v>20</v>
      </c>
      <c r="H12" s="298">
        <v>18245</v>
      </c>
      <c r="I12" s="298">
        <v>10</v>
      </c>
      <c r="J12" s="299">
        <v>16626</v>
      </c>
      <c r="K12" s="299">
        <v>10</v>
      </c>
      <c r="L12" s="299">
        <v>18444</v>
      </c>
      <c r="M12" s="299">
        <v>116</v>
      </c>
    </row>
    <row r="13" spans="1:13">
      <c r="A13" s="301" t="s">
        <v>219</v>
      </c>
      <c r="B13" s="302">
        <v>427595</v>
      </c>
      <c r="C13" s="302">
        <v>10673</v>
      </c>
      <c r="D13" s="302">
        <v>420290</v>
      </c>
      <c r="E13" s="302">
        <v>10597</v>
      </c>
      <c r="F13" s="302">
        <v>410583</v>
      </c>
      <c r="G13" s="302">
        <v>10616</v>
      </c>
      <c r="H13" s="302">
        <v>393181</v>
      </c>
      <c r="I13" s="302">
        <v>10288</v>
      </c>
      <c r="J13" s="303">
        <v>372777</v>
      </c>
      <c r="K13" s="303">
        <v>10285</v>
      </c>
      <c r="L13" s="303">
        <f>SUM(L4:L12)</f>
        <v>360617</v>
      </c>
      <c r="M13" s="303">
        <f>SUM(M4:M12)</f>
        <v>9681</v>
      </c>
    </row>
    <row r="14" spans="1:13" ht="11.25" customHeight="1">
      <c r="A14" s="570" t="s">
        <v>513</v>
      </c>
      <c r="B14" s="570"/>
      <c r="C14" s="570"/>
      <c r="D14" s="570"/>
      <c r="E14" s="570"/>
      <c r="F14" s="570"/>
      <c r="G14" s="570"/>
      <c r="H14" s="570"/>
      <c r="I14" s="570"/>
    </row>
    <row r="17" spans="3:10" ht="18">
      <c r="C17" s="45"/>
      <c r="D17" s="46"/>
      <c r="E17" s="45"/>
      <c r="F17" s="45"/>
      <c r="G17" s="45"/>
      <c r="H17" s="45"/>
      <c r="I17" s="45"/>
      <c r="J17" s="45"/>
    </row>
  </sheetData>
  <mergeCells count="9">
    <mergeCell ref="A14:I14"/>
    <mergeCell ref="A1:M1"/>
    <mergeCell ref="A2:A3"/>
    <mergeCell ref="B2:C2"/>
    <mergeCell ref="D2:E2"/>
    <mergeCell ref="F2:G2"/>
    <mergeCell ref="H2:I2"/>
    <mergeCell ref="J2:K2"/>
    <mergeCell ref="L2:M2"/>
  </mergeCells>
  <pageMargins left="0.75" right="0.75" top="1.2951388888888899" bottom="1.2951388888888899" header="0.51180555555555496" footer="0.51180555555555496"/>
  <pageSetup paperSize="9" pageOrder="overThenDown"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2:AMJ30"/>
  <sheetViews>
    <sheetView topLeftCell="A7" zoomScale="110" zoomScaleNormal="110" workbookViewId="0">
      <selection activeCell="A16" sqref="A16"/>
    </sheetView>
  </sheetViews>
  <sheetFormatPr baseColWidth="10" defaultColWidth="11.125" defaultRowHeight="15"/>
  <cols>
    <col min="1" max="1024" width="11.125" style="225"/>
  </cols>
  <sheetData>
    <row r="2" spans="1:22">
      <c r="A2" s="225" t="s">
        <v>529</v>
      </c>
      <c r="B2" s="225">
        <v>2011</v>
      </c>
      <c r="C2" s="225">
        <v>2012</v>
      </c>
      <c r="D2" s="225">
        <v>2013</v>
      </c>
      <c r="E2" s="225">
        <v>2014</v>
      </c>
      <c r="F2" s="225">
        <v>2015</v>
      </c>
      <c r="G2" s="225">
        <v>2016</v>
      </c>
      <c r="H2" s="225">
        <v>2017</v>
      </c>
      <c r="I2" s="225">
        <v>2018</v>
      </c>
      <c r="J2" s="225">
        <v>2019</v>
      </c>
    </row>
    <row r="3" spans="1:22">
      <c r="A3" s="225" t="s">
        <v>530</v>
      </c>
      <c r="B3" s="231">
        <v>14.195095536474</v>
      </c>
      <c r="C3" s="231">
        <v>13.339087449488</v>
      </c>
      <c r="D3" s="231">
        <v>12.296881862099299</v>
      </c>
      <c r="E3" s="231">
        <v>9.7325558013271696</v>
      </c>
      <c r="F3" s="231">
        <v>10.8470250438666</v>
      </c>
      <c r="G3" s="231">
        <v>11.139876049266499</v>
      </c>
      <c r="H3" s="231">
        <v>10.5645933014354</v>
      </c>
      <c r="I3" s="231">
        <v>10.073774482267901</v>
      </c>
      <c r="J3" s="231">
        <v>11.4</v>
      </c>
      <c r="N3" s="231"/>
      <c r="O3" s="231"/>
      <c r="P3" s="231"/>
      <c r="Q3" s="231"/>
      <c r="R3" s="231"/>
      <c r="S3" s="231"/>
      <c r="T3" s="231"/>
      <c r="U3" s="231"/>
      <c r="V3" s="231"/>
    </row>
    <row r="4" spans="1:22">
      <c r="A4" s="225" t="s">
        <v>531</v>
      </c>
      <c r="B4" s="231">
        <v>22.615350835921099</v>
      </c>
      <c r="C4" s="231">
        <v>20.5992509363296</v>
      </c>
      <c r="D4" s="231">
        <v>21.551440057997802</v>
      </c>
      <c r="E4" s="231">
        <v>18.782667341089201</v>
      </c>
      <c r="F4" s="231">
        <v>20.7668279957437</v>
      </c>
      <c r="G4" s="231">
        <v>20.6867730027164</v>
      </c>
      <c r="H4" s="231">
        <v>21.8057684269193</v>
      </c>
      <c r="I4" s="231">
        <v>22.592028784943299</v>
      </c>
      <c r="J4" s="231">
        <v>20.8</v>
      </c>
      <c r="N4" s="231"/>
      <c r="O4" s="231"/>
      <c r="P4" s="231"/>
      <c r="Q4" s="231"/>
      <c r="R4" s="231"/>
      <c r="S4" s="231"/>
      <c r="T4" s="231"/>
      <c r="U4" s="231"/>
      <c r="V4" s="231"/>
    </row>
    <row r="5" spans="1:22">
      <c r="A5" s="225" t="s">
        <v>532</v>
      </c>
      <c r="B5" s="231">
        <v>20.104487358895401</v>
      </c>
      <c r="C5" s="231">
        <v>18.1664042630495</v>
      </c>
      <c r="D5" s="231">
        <v>16.4348287091969</v>
      </c>
      <c r="E5" s="231">
        <v>17.2319117224067</v>
      </c>
      <c r="F5" s="231">
        <v>18.251319048131801</v>
      </c>
      <c r="G5" s="231">
        <v>18.904267906771999</v>
      </c>
      <c r="H5" s="231">
        <v>20.364800353210601</v>
      </c>
      <c r="I5" s="231">
        <v>22.311040543130101</v>
      </c>
      <c r="J5" s="231">
        <v>21.7</v>
      </c>
      <c r="N5" s="231"/>
      <c r="O5" s="231"/>
      <c r="P5" s="231"/>
      <c r="Q5" s="231"/>
      <c r="R5" s="231"/>
      <c r="S5" s="231"/>
      <c r="T5" s="231"/>
      <c r="U5" s="231"/>
      <c r="V5" s="231"/>
    </row>
    <row r="6" spans="1:22">
      <c r="A6" s="225" t="s">
        <v>533</v>
      </c>
      <c r="B6" s="231">
        <v>15.3568556690921</v>
      </c>
      <c r="C6" s="231">
        <v>13.5280308757411</v>
      </c>
      <c r="D6" s="231">
        <v>15.9013867488444</v>
      </c>
      <c r="E6" s="231">
        <v>15.2398508166502</v>
      </c>
      <c r="F6" s="231">
        <v>14.4034285461815</v>
      </c>
      <c r="G6" s="231">
        <v>15.294010226442699</v>
      </c>
      <c r="H6" s="231">
        <v>16.7899962532784</v>
      </c>
      <c r="I6" s="231">
        <v>17.0875261059427</v>
      </c>
      <c r="J6" s="231">
        <v>17.2</v>
      </c>
      <c r="N6" s="231"/>
      <c r="O6" s="231"/>
      <c r="P6" s="231"/>
      <c r="Q6" s="231"/>
      <c r="R6" s="231"/>
      <c r="S6" s="231"/>
      <c r="T6" s="231"/>
      <c r="U6" s="231"/>
      <c r="V6" s="231"/>
    </row>
    <row r="7" spans="1:22">
      <c r="A7" s="225" t="s">
        <v>534</v>
      </c>
      <c r="B7" s="231">
        <v>12.0764239365537</v>
      </c>
      <c r="C7" s="231">
        <v>9.2031246894193899</v>
      </c>
      <c r="D7" s="231">
        <v>10.581272542494499</v>
      </c>
      <c r="E7" s="231">
        <v>10.304533994957801</v>
      </c>
      <c r="F7" s="231">
        <v>12.008623642481499</v>
      </c>
      <c r="G7" s="231">
        <v>11.602434077079099</v>
      </c>
      <c r="H7" s="231">
        <v>12.468776872364</v>
      </c>
      <c r="I7" s="231">
        <v>12.771154164596799</v>
      </c>
      <c r="J7" s="231">
        <v>12.7</v>
      </c>
      <c r="N7" s="231"/>
      <c r="O7" s="231"/>
      <c r="P7" s="231"/>
      <c r="Q7" s="231"/>
      <c r="R7" s="231"/>
      <c r="S7" s="231"/>
      <c r="T7" s="231"/>
      <c r="U7" s="231"/>
      <c r="V7" s="231"/>
    </row>
    <row r="8" spans="1:22">
      <c r="A8" s="225" t="s">
        <v>535</v>
      </c>
      <c r="B8" s="231">
        <v>4.6980609418282597</v>
      </c>
      <c r="C8" s="231">
        <v>3.6675347222222201</v>
      </c>
      <c r="D8" s="231">
        <v>3.5718128025820302</v>
      </c>
      <c r="E8" s="231">
        <v>4.3090575536499003</v>
      </c>
      <c r="F8" s="231">
        <v>3.9252728799328298</v>
      </c>
      <c r="G8" s="231">
        <v>4.5875368456013597</v>
      </c>
      <c r="H8" s="231">
        <v>4.6344714446836903</v>
      </c>
      <c r="I8" s="231">
        <v>4.3510816991479997</v>
      </c>
      <c r="J8" s="231">
        <v>4.8</v>
      </c>
      <c r="N8" s="231"/>
      <c r="O8" s="231"/>
      <c r="P8" s="231"/>
      <c r="Q8" s="231"/>
      <c r="R8" s="231"/>
      <c r="S8" s="231"/>
      <c r="T8" s="231"/>
      <c r="U8" s="231"/>
      <c r="V8" s="231"/>
    </row>
    <row r="9" spans="1:22">
      <c r="J9" s="231"/>
    </row>
    <row r="25" spans="4:9">
      <c r="F25" s="304" t="s">
        <v>503</v>
      </c>
    </row>
    <row r="28" spans="4:9">
      <c r="E28" s="305" t="s">
        <v>503</v>
      </c>
    </row>
    <row r="30" spans="4:9" ht="18.75">
      <c r="D30" s="230"/>
      <c r="E30" s="223"/>
      <c r="F30" s="224"/>
      <c r="G30" s="224"/>
      <c r="H30" s="224"/>
      <c r="I30" s="230"/>
    </row>
  </sheetData>
  <pageMargins left="0.7" right="0.7" top="0.75" bottom="0.75" header="0.51180555555555496" footer="0.51180555555555496"/>
  <pageSetup paperSize="9" orientation="portrait" horizontalDpi="300" verticalDpi="30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AMJ22"/>
  <sheetViews>
    <sheetView zoomScale="110" zoomScaleNormal="110" workbookViewId="0">
      <selection activeCell="D2" sqref="D2"/>
    </sheetView>
  </sheetViews>
  <sheetFormatPr baseColWidth="10" defaultColWidth="11.125" defaultRowHeight="15"/>
  <cols>
    <col min="1" max="1" width="10" style="306" customWidth="1"/>
    <col min="2" max="4" width="8.125" style="306" customWidth="1"/>
    <col min="5" max="5" width="16.625" style="306" customWidth="1"/>
    <col min="6" max="6" width="5.875" style="306" customWidth="1"/>
    <col min="7" max="1024" width="11.125" style="306"/>
  </cols>
  <sheetData>
    <row r="1" spans="1:6" ht="16.5" customHeight="1">
      <c r="A1" s="306" t="s">
        <v>536</v>
      </c>
      <c r="B1" s="306" t="s">
        <v>537</v>
      </c>
      <c r="C1" s="306" t="s">
        <v>538</v>
      </c>
      <c r="D1" s="306" t="s">
        <v>539</v>
      </c>
    </row>
    <row r="2" spans="1:6">
      <c r="A2" s="307" t="s">
        <v>540</v>
      </c>
      <c r="B2" s="308">
        <v>65.400000000000006</v>
      </c>
      <c r="C2" s="308">
        <v>33.6</v>
      </c>
      <c r="D2" s="308">
        <v>32.68</v>
      </c>
      <c r="E2" s="308"/>
      <c r="F2" s="308"/>
    </row>
    <row r="3" spans="1:6">
      <c r="A3" s="307" t="s">
        <v>541</v>
      </c>
      <c r="B3" s="308">
        <f>100-B2</f>
        <v>34.599999999999994</v>
      </c>
      <c r="C3" s="308">
        <f>100-C2</f>
        <v>66.400000000000006</v>
      </c>
      <c r="D3" s="308">
        <f>100-D2</f>
        <v>67.319999999999993</v>
      </c>
      <c r="E3" s="308"/>
      <c r="F3" s="308"/>
    </row>
    <row r="18" spans="6:11">
      <c r="I18" s="306" t="s">
        <v>542</v>
      </c>
    </row>
    <row r="19" spans="6:11">
      <c r="G19" s="309"/>
      <c r="H19" s="309"/>
    </row>
    <row r="22" spans="6:11" ht="18.75">
      <c r="F22" s="310"/>
      <c r="G22" s="223"/>
      <c r="H22" s="224"/>
      <c r="I22" s="224"/>
      <c r="J22" s="224"/>
      <c r="K22" s="310"/>
    </row>
  </sheetData>
  <pageMargins left="0.7" right="0.7" top="0.75" bottom="0.75" header="0.51180555555555496" footer="0.51180555555555496"/>
  <pageSetup paperSize="9" orientation="portrait"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AMJ25"/>
  <sheetViews>
    <sheetView zoomScale="110" zoomScaleNormal="110" workbookViewId="0">
      <selection activeCell="C9" sqref="C9"/>
    </sheetView>
  </sheetViews>
  <sheetFormatPr baseColWidth="10" defaultColWidth="11.125" defaultRowHeight="15"/>
  <cols>
    <col min="1" max="4" width="11.125" style="306"/>
    <col min="5" max="5" width="13.125" style="306" customWidth="1"/>
    <col min="6" max="6" width="16.125" style="306" customWidth="1"/>
    <col min="7" max="260" width="11.125" style="306"/>
    <col min="261" max="261" width="13.125" style="306" customWidth="1"/>
    <col min="262" max="262" width="16.125" style="306" customWidth="1"/>
    <col min="263" max="516" width="11.125" style="306"/>
    <col min="517" max="517" width="13.125" style="306" customWidth="1"/>
    <col min="518" max="518" width="16.125" style="306" customWidth="1"/>
    <col min="519" max="772" width="11.125" style="306"/>
    <col min="773" max="773" width="13.125" style="306" customWidth="1"/>
    <col min="774" max="774" width="16.125" style="306" customWidth="1"/>
    <col min="775" max="1024" width="11.125" style="306"/>
  </cols>
  <sheetData>
    <row r="1" spans="1:9">
      <c r="B1" s="309" t="s">
        <v>543</v>
      </c>
      <c r="C1" s="309"/>
      <c r="D1" s="309"/>
      <c r="E1" s="309"/>
      <c r="F1" s="309"/>
      <c r="G1" s="309"/>
    </row>
    <row r="2" spans="1:9">
      <c r="B2" s="306" t="s">
        <v>537</v>
      </c>
      <c r="C2" s="306" t="s">
        <v>538</v>
      </c>
      <c r="D2" s="306" t="s">
        <v>539</v>
      </c>
      <c r="E2" s="306" t="s">
        <v>544</v>
      </c>
      <c r="F2" s="306" t="s">
        <v>545</v>
      </c>
      <c r="G2" s="306" t="s">
        <v>546</v>
      </c>
    </row>
    <row r="3" spans="1:9">
      <c r="A3" s="306" t="s">
        <v>400</v>
      </c>
      <c r="B3" s="306">
        <v>18.3</v>
      </c>
      <c r="C3" s="306">
        <v>22.7</v>
      </c>
      <c r="D3" s="306">
        <v>8.5</v>
      </c>
      <c r="E3" s="306">
        <v>0.2</v>
      </c>
      <c r="F3" s="306">
        <v>0.2</v>
      </c>
      <c r="G3" s="306">
        <v>0.7</v>
      </c>
      <c r="H3" s="572"/>
      <c r="I3" s="572"/>
    </row>
    <row r="4" spans="1:9">
      <c r="A4" s="306" t="s">
        <v>401</v>
      </c>
      <c r="B4" s="306">
        <v>23.2</v>
      </c>
      <c r="C4" s="306">
        <v>25.9</v>
      </c>
      <c r="D4" s="306">
        <v>14.3</v>
      </c>
      <c r="E4" s="306">
        <v>0</v>
      </c>
      <c r="F4" s="306">
        <v>0</v>
      </c>
      <c r="G4" s="306">
        <v>2.6</v>
      </c>
      <c r="H4" s="572"/>
      <c r="I4" s="572"/>
    </row>
    <row r="22" spans="4:13">
      <c r="L22" s="309"/>
      <c r="M22" s="309"/>
    </row>
    <row r="23" spans="4:13">
      <c r="D23" s="309"/>
      <c r="E23" s="309" t="s">
        <v>547</v>
      </c>
      <c r="F23" s="309"/>
      <c r="G23" s="309"/>
      <c r="H23" s="309"/>
      <c r="L23" s="572"/>
      <c r="M23" s="572"/>
    </row>
    <row r="25" spans="4:13" ht="18.75">
      <c r="E25" s="310"/>
      <c r="F25" s="223"/>
      <c r="G25" s="224"/>
      <c r="H25" s="224"/>
      <c r="I25" s="224"/>
      <c r="J25" s="310"/>
      <c r="K25" s="310"/>
    </row>
  </sheetData>
  <mergeCells count="3">
    <mergeCell ref="H3:I3"/>
    <mergeCell ref="H4:I4"/>
    <mergeCell ref="L23:M23"/>
  </mergeCells>
  <pageMargins left="0.7" right="0.7" top="0.75" bottom="0.75" header="0.51180555555555496" footer="0.51180555555555496"/>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MJ16"/>
  <sheetViews>
    <sheetView zoomScale="110" zoomScaleNormal="110" workbookViewId="0">
      <selection activeCell="D3" sqref="D3"/>
    </sheetView>
  </sheetViews>
  <sheetFormatPr baseColWidth="10" defaultColWidth="11.125" defaultRowHeight="14.25"/>
  <cols>
    <col min="1" max="1" width="5" style="2" customWidth="1"/>
    <col min="2" max="2" width="4.5" style="2" customWidth="1"/>
    <col min="3" max="3" width="22.875" style="2" customWidth="1"/>
    <col min="4" max="4" width="11.875" style="2" customWidth="1"/>
    <col min="5" max="5" width="12.875" style="2" customWidth="1"/>
    <col min="6" max="6" width="11.125" style="2"/>
    <col min="7" max="7" width="14.875" style="2" customWidth="1"/>
    <col min="8" max="8" width="11.125" style="2"/>
    <col min="9" max="10" width="7.875" style="2" customWidth="1"/>
    <col min="11" max="11" width="6.875" style="2" customWidth="1"/>
    <col min="12" max="1024" width="11.125" style="2"/>
  </cols>
  <sheetData>
    <row r="1" spans="1:257" ht="12" customHeight="1">
      <c r="A1" s="536" t="s">
        <v>201</v>
      </c>
      <c r="B1" s="536"/>
      <c r="C1" s="536"/>
      <c r="D1" s="536"/>
      <c r="E1" s="536"/>
      <c r="F1" s="536"/>
      <c r="G1" s="536"/>
      <c r="H1" s="536"/>
      <c r="I1" s="536"/>
      <c r="J1" s="536"/>
      <c r="K1" s="536"/>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row>
    <row r="2" spans="1:257" ht="11.25" customHeight="1">
      <c r="A2" s="533"/>
      <c r="B2" s="533"/>
      <c r="C2" s="533"/>
      <c r="D2" s="528" t="s">
        <v>202</v>
      </c>
      <c r="E2" s="528"/>
      <c r="F2" s="528"/>
      <c r="G2" s="528"/>
      <c r="H2" s="528"/>
      <c r="I2" s="533"/>
      <c r="J2" s="533"/>
      <c r="K2" s="533"/>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row>
    <row r="3" spans="1:257" ht="45">
      <c r="A3" s="533"/>
      <c r="B3" s="533"/>
      <c r="C3" s="533"/>
      <c r="D3" s="28" t="s">
        <v>203</v>
      </c>
      <c r="E3" s="28" t="s">
        <v>204</v>
      </c>
      <c r="F3" s="28" t="s">
        <v>205</v>
      </c>
      <c r="G3" s="28" t="s">
        <v>206</v>
      </c>
      <c r="H3" s="28" t="s">
        <v>207</v>
      </c>
      <c r="I3" s="29" t="s">
        <v>208</v>
      </c>
      <c r="J3" s="29" t="s">
        <v>209</v>
      </c>
      <c r="K3" s="29" t="s">
        <v>210</v>
      </c>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row>
    <row r="4" spans="1:257" ht="27" customHeight="1">
      <c r="A4" s="537" t="s">
        <v>211</v>
      </c>
      <c r="B4" s="537" t="s">
        <v>212</v>
      </c>
      <c r="C4" s="31" t="s">
        <v>213</v>
      </c>
      <c r="D4" s="538"/>
      <c r="E4" s="538"/>
      <c r="F4" s="538"/>
      <c r="G4" s="538"/>
      <c r="H4" s="538"/>
      <c r="I4" s="29">
        <v>7</v>
      </c>
      <c r="J4" s="32">
        <v>2250</v>
      </c>
      <c r="K4" s="33">
        <f>J4/3946*100</f>
        <v>57.019766852508866</v>
      </c>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row>
    <row r="5" spans="1:257" ht="27" customHeight="1">
      <c r="A5" s="537"/>
      <c r="B5" s="537"/>
      <c r="C5" s="31" t="s">
        <v>204</v>
      </c>
      <c r="D5" s="538"/>
      <c r="E5" s="538"/>
      <c r="F5" s="538"/>
      <c r="G5" s="538"/>
      <c r="H5" s="538"/>
      <c r="I5" s="29">
        <v>3</v>
      </c>
      <c r="J5" s="32">
        <v>357</v>
      </c>
      <c r="K5" s="33">
        <f>J5/3946*100</f>
        <v>9.0471363405980743</v>
      </c>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row>
    <row r="6" spans="1:257" ht="27" customHeight="1">
      <c r="A6" s="537"/>
      <c r="B6" s="30"/>
      <c r="C6" s="31" t="s">
        <v>205</v>
      </c>
      <c r="D6" s="538"/>
      <c r="E6" s="538"/>
      <c r="F6" s="538"/>
      <c r="G6" s="538"/>
      <c r="H6" s="538"/>
      <c r="I6" s="29">
        <v>0</v>
      </c>
      <c r="J6" s="32">
        <v>0</v>
      </c>
      <c r="K6" s="33">
        <f>J6/3946*100</f>
        <v>0</v>
      </c>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row>
    <row r="7" spans="1:257" ht="27" customHeight="1">
      <c r="A7" s="537"/>
      <c r="B7" s="537" t="s">
        <v>207</v>
      </c>
      <c r="C7" s="31" t="s">
        <v>206</v>
      </c>
      <c r="D7" s="538"/>
      <c r="E7" s="538"/>
      <c r="F7" s="538"/>
      <c r="G7" s="538"/>
      <c r="H7" s="538"/>
      <c r="I7" s="29">
        <v>1</v>
      </c>
      <c r="J7" s="32">
        <v>40</v>
      </c>
      <c r="K7" s="33">
        <f>J7/3946*100</f>
        <v>1.0136847440446022</v>
      </c>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c r="IW7" s="27"/>
    </row>
    <row r="8" spans="1:257" ht="27" customHeight="1">
      <c r="A8" s="537"/>
      <c r="B8" s="537"/>
      <c r="C8" s="31" t="s">
        <v>207</v>
      </c>
      <c r="D8" s="538"/>
      <c r="E8" s="538"/>
      <c r="F8" s="538"/>
      <c r="G8" s="538"/>
      <c r="H8" s="538"/>
      <c r="I8" s="29">
        <v>13</v>
      </c>
      <c r="J8" s="32">
        <v>1413</v>
      </c>
      <c r="K8" s="33">
        <f>J8/3946*100</f>
        <v>35.808413583375568</v>
      </c>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row>
    <row r="9" spans="1:257" ht="24.75" customHeight="1">
      <c r="A9" s="533"/>
      <c r="B9" s="533"/>
      <c r="C9" s="34" t="s">
        <v>208</v>
      </c>
      <c r="D9" s="29">
        <v>4</v>
      </c>
      <c r="E9" s="29">
        <v>4</v>
      </c>
      <c r="F9" s="29">
        <v>2</v>
      </c>
      <c r="G9" s="29">
        <v>1</v>
      </c>
      <c r="H9" s="29">
        <v>13</v>
      </c>
      <c r="I9" s="29">
        <v>24</v>
      </c>
      <c r="J9" s="35"/>
      <c r="K9" s="36"/>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row>
    <row r="10" spans="1:257" ht="30" customHeight="1">
      <c r="A10" s="533"/>
      <c r="B10" s="533"/>
      <c r="C10" s="37" t="s">
        <v>214</v>
      </c>
      <c r="D10" s="32">
        <v>1926</v>
      </c>
      <c r="E10" s="32">
        <v>430</v>
      </c>
      <c r="F10" s="32">
        <v>251</v>
      </c>
      <c r="G10" s="32">
        <v>40</v>
      </c>
      <c r="H10" s="32">
        <v>1413</v>
      </c>
      <c r="I10" s="38"/>
      <c r="J10" s="39">
        <f>SUM(J4:J9)</f>
        <v>4060</v>
      </c>
      <c r="K10" s="40"/>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row>
    <row r="11" spans="1:257" ht="27" customHeight="1">
      <c r="A11" s="533"/>
      <c r="B11" s="533"/>
      <c r="C11" s="37" t="s">
        <v>210</v>
      </c>
      <c r="D11" s="33">
        <f>D10/3946*100</f>
        <v>48.808920425747594</v>
      </c>
      <c r="E11" s="33">
        <f>E10/3946*100</f>
        <v>10.897110998479473</v>
      </c>
      <c r="F11" s="33">
        <f>F10/3946*100</f>
        <v>6.3608717688798775</v>
      </c>
      <c r="G11" s="33">
        <f>G10/3946*100</f>
        <v>1.0136847440446022</v>
      </c>
      <c r="H11" s="33">
        <f>H10/3946*100</f>
        <v>35.808413583375568</v>
      </c>
      <c r="I11" s="41"/>
      <c r="J11" s="38"/>
      <c r="K11" s="42">
        <v>100</v>
      </c>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row>
    <row r="12" spans="1:257" ht="11.25" customHeight="1">
      <c r="A12" s="534" t="s">
        <v>215</v>
      </c>
      <c r="B12" s="534"/>
      <c r="C12" s="534"/>
      <c r="D12" s="534"/>
      <c r="E12" s="534"/>
      <c r="F12" s="534"/>
      <c r="G12" s="534"/>
      <c r="H12" s="534"/>
      <c r="I12" s="534"/>
      <c r="J12" s="534"/>
      <c r="K12" s="534"/>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row>
    <row r="13" spans="1:257">
      <c r="C13" s="535" t="s">
        <v>216</v>
      </c>
      <c r="D13" s="535"/>
      <c r="E13" s="535"/>
      <c r="F13" s="535"/>
      <c r="G13" s="535"/>
      <c r="H13" s="535"/>
      <c r="I13" s="535"/>
    </row>
    <row r="14" spans="1:257">
      <c r="D14" s="44" t="s">
        <v>217</v>
      </c>
    </row>
    <row r="16" spans="1:257" ht="18">
      <c r="D16" s="45"/>
      <c r="E16" s="45"/>
      <c r="F16" s="46"/>
      <c r="G16" s="46"/>
      <c r="H16" s="45"/>
      <c r="I16" s="45"/>
    </row>
  </sheetData>
  <mergeCells count="11">
    <mergeCell ref="A9:B11"/>
    <mergeCell ref="A12:K12"/>
    <mergeCell ref="C13:I13"/>
    <mergeCell ref="A1:K1"/>
    <mergeCell ref="A2:C3"/>
    <mergeCell ref="D2:H2"/>
    <mergeCell ref="I2:K2"/>
    <mergeCell ref="A4:A8"/>
    <mergeCell ref="B4:B5"/>
    <mergeCell ref="D4:H8"/>
    <mergeCell ref="B7:B8"/>
  </mergeCells>
  <pageMargins left="0.74791666666666701" right="0.74791666666666701" top="1.2993055555555599" bottom="1.2993055555555599" header="0.51180555555555496" footer="0.51180555555555496"/>
  <pageSetup paperSize="9" pageOrder="overThenDown" orientation="portrait" horizontalDpi="300" verticalDpi="30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AMJ25"/>
  <sheetViews>
    <sheetView topLeftCell="C13" zoomScale="110" zoomScaleNormal="110" workbookViewId="0">
      <selection activeCell="C1" sqref="C1:J1"/>
    </sheetView>
  </sheetViews>
  <sheetFormatPr baseColWidth="10" defaultColWidth="11.125" defaultRowHeight="15"/>
  <cols>
    <col min="1" max="2" width="10.5" style="278" hidden="1" customWidth="1"/>
    <col min="3" max="3" width="18.5" style="278" customWidth="1"/>
    <col min="4" max="9" width="11.125" style="278"/>
    <col min="10" max="10" width="11.625" style="278" customWidth="1"/>
    <col min="11" max="258" width="11.125" style="278"/>
    <col min="259" max="259" width="18.5" style="278" customWidth="1"/>
    <col min="260" max="265" width="11.125" style="278"/>
    <col min="266" max="266" width="11.625" style="278" customWidth="1"/>
    <col min="267" max="514" width="11.125" style="278"/>
    <col min="515" max="515" width="18.5" style="278" customWidth="1"/>
    <col min="516" max="521" width="11.125" style="278"/>
    <col min="522" max="522" width="11.625" style="278" customWidth="1"/>
    <col min="523" max="770" width="11.125" style="278"/>
    <col min="771" max="771" width="18.5" style="278" customWidth="1"/>
    <col min="772" max="777" width="11.125" style="278"/>
    <col min="778" max="778" width="11.625" style="278" customWidth="1"/>
    <col min="779" max="1024" width="11.125" style="278"/>
  </cols>
  <sheetData>
    <row r="1" spans="3:15" ht="32.450000000000003" customHeight="1">
      <c r="C1" s="573" t="s">
        <v>548</v>
      </c>
      <c r="D1" s="573"/>
      <c r="E1" s="573"/>
      <c r="F1" s="573"/>
      <c r="G1" s="573"/>
      <c r="H1" s="573"/>
      <c r="I1" s="573"/>
      <c r="J1" s="573"/>
      <c r="K1" s="311"/>
      <c r="L1" s="311"/>
      <c r="M1" s="311"/>
      <c r="N1" s="311"/>
      <c r="O1" s="311"/>
    </row>
    <row r="2" spans="3:15">
      <c r="C2" s="312" t="s">
        <v>549</v>
      </c>
      <c r="D2" s="313">
        <v>2014</v>
      </c>
      <c r="E2" s="313">
        <v>2015</v>
      </c>
      <c r="F2" s="313">
        <v>2016</v>
      </c>
      <c r="G2" s="313">
        <v>2017</v>
      </c>
      <c r="H2" s="313">
        <v>2018</v>
      </c>
      <c r="I2" s="313">
        <v>2019</v>
      </c>
      <c r="J2" s="313">
        <v>2020</v>
      </c>
    </row>
    <row r="3" spans="3:15">
      <c r="C3" s="314" t="s">
        <v>550</v>
      </c>
      <c r="D3" s="315"/>
      <c r="E3" s="315"/>
      <c r="F3" s="315"/>
      <c r="G3" s="315"/>
      <c r="H3" s="315"/>
      <c r="I3" s="315"/>
      <c r="J3" s="315"/>
    </row>
    <row r="4" spans="3:15">
      <c r="C4" s="312" t="s">
        <v>551</v>
      </c>
      <c r="D4" s="316">
        <v>512</v>
      </c>
      <c r="E4" s="316">
        <v>595</v>
      </c>
      <c r="F4" s="316">
        <v>596</v>
      </c>
      <c r="G4" s="316">
        <v>681</v>
      </c>
      <c r="H4" s="316">
        <v>759</v>
      </c>
      <c r="I4" s="316">
        <v>777</v>
      </c>
      <c r="J4" s="316">
        <v>793</v>
      </c>
    </row>
    <row r="5" spans="3:15" ht="22.5">
      <c r="C5" s="312" t="s">
        <v>552</v>
      </c>
      <c r="D5" s="316">
        <v>45</v>
      </c>
      <c r="E5" s="316">
        <v>53</v>
      </c>
      <c r="F5" s="316">
        <v>53</v>
      </c>
      <c r="G5" s="316">
        <v>53</v>
      </c>
      <c r="H5" s="316">
        <v>54</v>
      </c>
      <c r="I5" s="316">
        <v>52</v>
      </c>
      <c r="J5" s="316">
        <v>52</v>
      </c>
    </row>
    <row r="6" spans="3:15">
      <c r="C6" s="312" t="s">
        <v>553</v>
      </c>
      <c r="D6" s="316">
        <v>74</v>
      </c>
      <c r="E6" s="316">
        <v>66</v>
      </c>
      <c r="F6" s="316">
        <v>78</v>
      </c>
      <c r="G6" s="316">
        <v>108</v>
      </c>
      <c r="H6" s="316">
        <v>121</v>
      </c>
      <c r="I6" s="316">
        <v>171</v>
      </c>
      <c r="J6" s="316">
        <v>167</v>
      </c>
    </row>
    <row r="7" spans="3:15">
      <c r="C7" s="314" t="s">
        <v>554</v>
      </c>
      <c r="D7" s="315"/>
      <c r="E7" s="315"/>
      <c r="F7" s="315"/>
      <c r="G7" s="315"/>
      <c r="H7" s="315"/>
      <c r="I7" s="315"/>
      <c r="J7" s="315"/>
    </row>
    <row r="8" spans="3:15" ht="22.5">
      <c r="C8" s="312" t="s">
        <v>555</v>
      </c>
      <c r="D8" s="316">
        <v>0</v>
      </c>
      <c r="E8" s="316">
        <v>0</v>
      </c>
      <c r="F8" s="316">
        <v>0</v>
      </c>
      <c r="G8" s="316">
        <v>4</v>
      </c>
      <c r="H8" s="316">
        <v>4</v>
      </c>
      <c r="I8" s="316">
        <v>4</v>
      </c>
      <c r="J8" s="316">
        <v>4</v>
      </c>
    </row>
    <row r="9" spans="3:15" ht="22.5">
      <c r="C9" s="312" t="s">
        <v>556</v>
      </c>
      <c r="D9" s="316">
        <v>26</v>
      </c>
      <c r="E9" s="316">
        <v>28</v>
      </c>
      <c r="F9" s="316">
        <v>25</v>
      </c>
      <c r="G9" s="316">
        <v>34</v>
      </c>
      <c r="H9" s="316">
        <v>14</v>
      </c>
      <c r="I9" s="316">
        <v>18</v>
      </c>
      <c r="J9" s="316">
        <v>16</v>
      </c>
    </row>
    <row r="10" spans="3:15" ht="22.5">
      <c r="C10" s="312" t="s">
        <v>557</v>
      </c>
      <c r="D10" s="316">
        <v>3</v>
      </c>
      <c r="E10" s="316">
        <v>4</v>
      </c>
      <c r="F10" s="316">
        <v>3</v>
      </c>
      <c r="G10" s="316">
        <v>8</v>
      </c>
      <c r="H10" s="316">
        <v>5</v>
      </c>
      <c r="I10" s="316">
        <v>4</v>
      </c>
      <c r="J10" s="316">
        <v>4</v>
      </c>
    </row>
    <row r="11" spans="3:15" ht="33.75">
      <c r="C11" s="312" t="s">
        <v>558</v>
      </c>
      <c r="D11" s="316">
        <v>4</v>
      </c>
      <c r="E11" s="316">
        <v>1</v>
      </c>
      <c r="F11" s="316">
        <v>1</v>
      </c>
      <c r="G11" s="316">
        <v>4</v>
      </c>
      <c r="H11" s="316">
        <v>3</v>
      </c>
      <c r="I11" s="316">
        <v>4</v>
      </c>
      <c r="J11" s="316">
        <v>2</v>
      </c>
    </row>
    <row r="12" spans="3:15">
      <c r="C12" s="314" t="s">
        <v>559</v>
      </c>
      <c r="D12" s="315"/>
      <c r="E12" s="315"/>
      <c r="F12" s="315"/>
      <c r="G12" s="315"/>
      <c r="H12" s="315"/>
      <c r="I12" s="315"/>
      <c r="J12" s="315"/>
    </row>
    <row r="13" spans="3:15" ht="22.5">
      <c r="C13" s="312" t="s">
        <v>560</v>
      </c>
      <c r="D13" s="316">
        <v>100</v>
      </c>
      <c r="E13" s="316">
        <v>75</v>
      </c>
      <c r="F13" s="316">
        <v>89</v>
      </c>
      <c r="G13" s="316">
        <v>81</v>
      </c>
      <c r="H13" s="316">
        <v>78</v>
      </c>
      <c r="I13" s="316">
        <v>82</v>
      </c>
      <c r="J13" s="316">
        <v>88</v>
      </c>
    </row>
    <row r="14" spans="3:15">
      <c r="C14" s="312" t="s">
        <v>561</v>
      </c>
      <c r="D14" s="316" t="s">
        <v>562</v>
      </c>
      <c r="E14" s="316">
        <v>488</v>
      </c>
      <c r="F14" s="316">
        <v>573</v>
      </c>
      <c r="G14" s="316">
        <v>466</v>
      </c>
      <c r="H14" s="316">
        <v>466</v>
      </c>
      <c r="I14" s="316">
        <v>486</v>
      </c>
      <c r="J14" s="316">
        <v>509</v>
      </c>
    </row>
    <row r="15" spans="3:15">
      <c r="C15" s="314" t="s">
        <v>563</v>
      </c>
      <c r="D15" s="315"/>
      <c r="E15" s="315"/>
      <c r="F15" s="315"/>
      <c r="G15" s="315"/>
      <c r="H15" s="315"/>
      <c r="I15" s="315"/>
      <c r="J15" s="315"/>
    </row>
    <row r="16" spans="3:15">
      <c r="C16" s="312" t="s">
        <v>564</v>
      </c>
      <c r="D16" s="316">
        <v>385</v>
      </c>
      <c r="E16" s="316">
        <v>412</v>
      </c>
      <c r="F16" s="316">
        <v>414</v>
      </c>
      <c r="G16" s="316">
        <v>432</v>
      </c>
      <c r="H16" s="316">
        <v>424</v>
      </c>
      <c r="I16" s="316">
        <v>540</v>
      </c>
      <c r="J16" s="316">
        <v>590</v>
      </c>
    </row>
    <row r="17" spans="3:11" ht="33.75">
      <c r="C17" s="312" t="s">
        <v>565</v>
      </c>
      <c r="D17" s="316">
        <v>346</v>
      </c>
      <c r="E17" s="316">
        <v>368</v>
      </c>
      <c r="F17" s="316">
        <v>397</v>
      </c>
      <c r="G17" s="316">
        <v>414</v>
      </c>
      <c r="H17" s="316">
        <v>396</v>
      </c>
      <c r="I17" s="316">
        <v>513</v>
      </c>
      <c r="J17" s="316">
        <v>555</v>
      </c>
    </row>
    <row r="18" spans="3:11">
      <c r="C18" s="312" t="s">
        <v>566</v>
      </c>
      <c r="D18" s="316">
        <v>53</v>
      </c>
      <c r="E18" s="316">
        <v>50</v>
      </c>
      <c r="F18" s="316">
        <v>52</v>
      </c>
      <c r="G18" s="316">
        <v>52</v>
      </c>
      <c r="H18" s="316">
        <v>51</v>
      </c>
      <c r="I18" s="316">
        <v>55</v>
      </c>
      <c r="J18" s="317">
        <v>56.22</v>
      </c>
      <c r="K18" s="318"/>
    </row>
    <row r="19" spans="3:11">
      <c r="C19" s="312" t="s">
        <v>567</v>
      </c>
      <c r="D19" s="316">
        <v>23</v>
      </c>
      <c r="E19" s="316">
        <v>20</v>
      </c>
      <c r="F19" s="316">
        <v>20</v>
      </c>
      <c r="G19" s="316">
        <v>22</v>
      </c>
      <c r="H19" s="316">
        <v>19</v>
      </c>
      <c r="I19" s="316">
        <v>23</v>
      </c>
      <c r="J19" s="317">
        <v>19.28</v>
      </c>
      <c r="K19" s="319"/>
    </row>
    <row r="20" spans="3:11" ht="22.5">
      <c r="C20" s="312" t="s">
        <v>568</v>
      </c>
      <c r="D20" s="320">
        <v>1280</v>
      </c>
      <c r="E20" s="320">
        <v>1417</v>
      </c>
      <c r="F20" s="320">
        <v>1697</v>
      </c>
      <c r="G20" s="320">
        <v>1829</v>
      </c>
      <c r="H20" s="320">
        <v>1886</v>
      </c>
      <c r="I20" s="320">
        <v>2401</v>
      </c>
      <c r="J20" s="320">
        <v>2733.37</v>
      </c>
    </row>
    <row r="21" spans="3:11">
      <c r="C21" s="312" t="s">
        <v>569</v>
      </c>
      <c r="D21" s="316">
        <v>3.7</v>
      </c>
      <c r="E21" s="316">
        <v>3.85</v>
      </c>
      <c r="F21" s="316">
        <v>4.2699999999999996</v>
      </c>
      <c r="G21" s="316">
        <v>4.42</v>
      </c>
      <c r="H21" s="316">
        <v>4.76</v>
      </c>
      <c r="I21" s="316">
        <v>4.68</v>
      </c>
      <c r="J21" s="321">
        <f>J20/J17</f>
        <v>4.9249909909909908</v>
      </c>
    </row>
    <row r="22" spans="3:11">
      <c r="C22" s="314" t="s">
        <v>570</v>
      </c>
      <c r="D22" s="315"/>
      <c r="E22" s="315"/>
      <c r="F22" s="315"/>
      <c r="G22" s="315"/>
      <c r="H22" s="315"/>
      <c r="I22" s="315"/>
      <c r="J22" s="315"/>
    </row>
    <row r="23" spans="3:11">
      <c r="C23" s="312" t="s">
        <v>571</v>
      </c>
      <c r="D23" s="316">
        <v>0</v>
      </c>
      <c r="E23" s="316">
        <v>2</v>
      </c>
      <c r="F23" s="316">
        <v>3</v>
      </c>
      <c r="G23" s="316">
        <v>0</v>
      </c>
      <c r="H23" s="316">
        <v>1</v>
      </c>
      <c r="I23" s="316">
        <v>5</v>
      </c>
      <c r="J23" s="316">
        <v>1</v>
      </c>
    </row>
    <row r="24" spans="3:11">
      <c r="C24" s="322"/>
      <c r="D24" s="323" t="s">
        <v>572</v>
      </c>
      <c r="E24" s="323"/>
      <c r="F24" s="280"/>
      <c r="G24" s="280"/>
      <c r="H24" s="280"/>
      <c r="I24" s="280"/>
      <c r="J24" s="280"/>
    </row>
    <row r="25" spans="3:11">
      <c r="C25" s="324"/>
      <c r="D25" s="323" t="s">
        <v>573</v>
      </c>
      <c r="E25" s="325"/>
      <c r="F25" s="324"/>
      <c r="G25" s="324"/>
      <c r="H25" s="324"/>
      <c r="I25" s="324"/>
      <c r="J25" s="324"/>
    </row>
  </sheetData>
  <mergeCells count="1">
    <mergeCell ref="C1:J1"/>
  </mergeCells>
  <pageMargins left="0.7" right="0.7" top="0.75" bottom="0.75" header="0.51180555555555496" footer="0.51180555555555496"/>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AMJ11"/>
  <sheetViews>
    <sheetView zoomScale="110" zoomScaleNormal="110" workbookViewId="0">
      <selection sqref="A1:G1"/>
    </sheetView>
  </sheetViews>
  <sheetFormatPr baseColWidth="10" defaultColWidth="11.125" defaultRowHeight="15"/>
  <cols>
    <col min="1" max="1" width="25.125" style="278" customWidth="1"/>
    <col min="2" max="1024" width="11.125" style="278"/>
  </cols>
  <sheetData>
    <row r="1" spans="1:7" ht="15" customHeight="1">
      <c r="A1" s="574" t="s">
        <v>574</v>
      </c>
      <c r="B1" s="574"/>
      <c r="C1" s="574"/>
      <c r="D1" s="574"/>
      <c r="E1" s="574"/>
      <c r="F1" s="574"/>
      <c r="G1" s="574"/>
    </row>
    <row r="2" spans="1:7">
      <c r="A2" s="326"/>
      <c r="B2" s="326" t="s">
        <v>575</v>
      </c>
      <c r="C2" s="326" t="s">
        <v>576</v>
      </c>
      <c r="D2" s="326" t="s">
        <v>577</v>
      </c>
      <c r="E2" s="326" t="s">
        <v>578</v>
      </c>
      <c r="F2" s="326" t="s">
        <v>579</v>
      </c>
      <c r="G2" s="326" t="s">
        <v>580</v>
      </c>
    </row>
    <row r="3" spans="1:7">
      <c r="A3" s="327" t="s">
        <v>581</v>
      </c>
      <c r="B3" s="327" t="s">
        <v>451</v>
      </c>
      <c r="C3" s="327" t="s">
        <v>451</v>
      </c>
      <c r="D3" s="327" t="s">
        <v>451</v>
      </c>
      <c r="E3" s="327" t="s">
        <v>451</v>
      </c>
      <c r="F3" s="327" t="s">
        <v>451</v>
      </c>
      <c r="G3" s="327" t="s">
        <v>451</v>
      </c>
    </row>
    <row r="4" spans="1:7">
      <c r="A4" s="327" t="s">
        <v>582</v>
      </c>
      <c r="B4" s="327">
        <v>65</v>
      </c>
      <c r="C4" s="327">
        <v>61</v>
      </c>
      <c r="D4" s="327">
        <v>4</v>
      </c>
      <c r="E4" s="327">
        <v>1</v>
      </c>
      <c r="F4" s="327">
        <v>3</v>
      </c>
      <c r="G4" s="327">
        <v>0</v>
      </c>
    </row>
    <row r="5" spans="1:7">
      <c r="A5" s="327" t="s">
        <v>583</v>
      </c>
      <c r="B5" s="327">
        <v>92</v>
      </c>
      <c r="C5" s="327">
        <v>58</v>
      </c>
      <c r="D5" s="327">
        <v>34</v>
      </c>
      <c r="E5" s="327">
        <v>34</v>
      </c>
      <c r="F5" s="327">
        <v>0</v>
      </c>
      <c r="G5" s="327">
        <v>0</v>
      </c>
    </row>
    <row r="6" spans="1:7">
      <c r="A6" s="327" t="s">
        <v>584</v>
      </c>
      <c r="B6" s="327">
        <v>4</v>
      </c>
      <c r="C6" s="327">
        <v>0</v>
      </c>
      <c r="D6" s="327">
        <v>4</v>
      </c>
      <c r="E6" s="327">
        <v>4</v>
      </c>
      <c r="F6" s="327">
        <v>0</v>
      </c>
      <c r="G6" s="327">
        <v>0</v>
      </c>
    </row>
    <row r="7" spans="1:7">
      <c r="A7" s="327" t="s">
        <v>585</v>
      </c>
      <c r="B7" s="327">
        <v>179</v>
      </c>
      <c r="C7" s="327">
        <v>2</v>
      </c>
      <c r="D7" s="327">
        <v>177</v>
      </c>
      <c r="E7" s="327">
        <v>143</v>
      </c>
      <c r="F7" s="327">
        <v>33</v>
      </c>
      <c r="G7" s="327">
        <v>1</v>
      </c>
    </row>
    <row r="8" spans="1:7">
      <c r="A8" s="327" t="s">
        <v>586</v>
      </c>
      <c r="B8" s="327">
        <v>4</v>
      </c>
      <c r="C8" s="327">
        <v>0</v>
      </c>
      <c r="D8" s="327">
        <v>4</v>
      </c>
      <c r="E8" s="327">
        <v>4</v>
      </c>
      <c r="F8" s="327">
        <v>0</v>
      </c>
      <c r="G8" s="327">
        <v>0</v>
      </c>
    </row>
    <row r="9" spans="1:7">
      <c r="A9" s="328" t="s">
        <v>219</v>
      </c>
      <c r="B9" s="328">
        <v>344</v>
      </c>
      <c r="C9" s="328">
        <v>121</v>
      </c>
      <c r="D9" s="328">
        <v>219</v>
      </c>
      <c r="E9" s="328">
        <v>181</v>
      </c>
      <c r="F9" s="328">
        <v>36</v>
      </c>
      <c r="G9" s="328">
        <v>1</v>
      </c>
    </row>
    <row r="11" spans="1:7">
      <c r="B11" s="329" t="s">
        <v>587</v>
      </c>
    </row>
  </sheetData>
  <mergeCells count="1">
    <mergeCell ref="A1:G1"/>
  </mergeCells>
  <pageMargins left="0.7" right="0.7" top="0.75" bottom="0.75" header="0.51180555555555496" footer="0.51180555555555496"/>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AMJ32"/>
  <sheetViews>
    <sheetView topLeftCell="A10" zoomScale="110" zoomScaleNormal="110" workbookViewId="0">
      <selection activeCell="A9" sqref="A9"/>
    </sheetView>
  </sheetViews>
  <sheetFormatPr baseColWidth="10" defaultColWidth="10.125" defaultRowHeight="15"/>
  <cols>
    <col min="1" max="1" width="14.625" style="278" customWidth="1"/>
    <col min="2" max="2" width="26.875" style="278" customWidth="1"/>
    <col min="3" max="1024" width="10.125" style="278"/>
  </cols>
  <sheetData>
    <row r="1" spans="1:12" ht="45">
      <c r="A1" s="330" t="s">
        <v>588</v>
      </c>
      <c r="B1" s="278" t="s">
        <v>589</v>
      </c>
    </row>
    <row r="2" spans="1:12">
      <c r="A2" s="278" t="s">
        <v>590</v>
      </c>
      <c r="B2" s="278">
        <v>1260</v>
      </c>
    </row>
    <row r="3" spans="1:12">
      <c r="A3" s="278" t="s">
        <v>591</v>
      </c>
      <c r="B3" s="278">
        <v>1230</v>
      </c>
      <c r="K3" s="278" t="s">
        <v>592</v>
      </c>
      <c r="L3" s="278">
        <f>AVERAGE(B2:B17)</f>
        <v>698.625</v>
      </c>
    </row>
    <row r="4" spans="1:12">
      <c r="A4" s="278" t="s">
        <v>593</v>
      </c>
      <c r="B4" s="278">
        <v>1130</v>
      </c>
    </row>
    <row r="5" spans="1:12">
      <c r="A5" s="278" t="s">
        <v>594</v>
      </c>
      <c r="B5" s="278">
        <v>881</v>
      </c>
    </row>
    <row r="6" spans="1:12">
      <c r="A6" s="278" t="s">
        <v>595</v>
      </c>
      <c r="B6" s="278">
        <v>786</v>
      </c>
    </row>
    <row r="7" spans="1:12">
      <c r="A7" s="278" t="s">
        <v>596</v>
      </c>
      <c r="B7" s="278">
        <v>780</v>
      </c>
    </row>
    <row r="8" spans="1:12">
      <c r="A8" s="331" t="s">
        <v>597</v>
      </c>
      <c r="B8" s="278">
        <v>691</v>
      </c>
    </row>
    <row r="9" spans="1:12">
      <c r="A9" s="278" t="s">
        <v>598</v>
      </c>
      <c r="B9" s="278">
        <v>606</v>
      </c>
    </row>
    <row r="10" spans="1:12">
      <c r="A10" s="278" t="s">
        <v>599</v>
      </c>
      <c r="B10" s="278">
        <v>592</v>
      </c>
    </row>
    <row r="11" spans="1:12">
      <c r="A11" s="278" t="s">
        <v>600</v>
      </c>
      <c r="B11" s="278">
        <v>581</v>
      </c>
    </row>
    <row r="12" spans="1:12">
      <c r="A12" s="278" t="s">
        <v>601</v>
      </c>
      <c r="B12" s="278">
        <v>552</v>
      </c>
    </row>
    <row r="13" spans="1:12">
      <c r="A13" s="278" t="s">
        <v>602</v>
      </c>
      <c r="B13" s="332">
        <v>513</v>
      </c>
    </row>
    <row r="14" spans="1:12">
      <c r="A14" s="278" t="s">
        <v>603</v>
      </c>
      <c r="B14" s="278">
        <v>475</v>
      </c>
    </row>
    <row r="15" spans="1:12">
      <c r="A15" s="278" t="s">
        <v>604</v>
      </c>
      <c r="B15" s="278">
        <v>435</v>
      </c>
    </row>
    <row r="16" spans="1:12">
      <c r="A16" s="278" t="s">
        <v>605</v>
      </c>
      <c r="B16" s="278">
        <v>349</v>
      </c>
    </row>
    <row r="17" spans="1:6">
      <c r="A17" s="278" t="s">
        <v>606</v>
      </c>
      <c r="B17" s="278">
        <v>317</v>
      </c>
    </row>
    <row r="18" spans="1:6">
      <c r="A18" s="278" t="s">
        <v>607</v>
      </c>
    </row>
    <row r="19" spans="1:6">
      <c r="A19" s="278" t="s">
        <v>608</v>
      </c>
    </row>
    <row r="20" spans="1:6">
      <c r="A20" s="278" t="s">
        <v>609</v>
      </c>
    </row>
    <row r="21" spans="1:6">
      <c r="A21" s="278" t="s">
        <v>610</v>
      </c>
    </row>
    <row r="22" spans="1:6">
      <c r="A22" s="278" t="s">
        <v>611</v>
      </c>
    </row>
    <row r="23" spans="1:6">
      <c r="A23" s="278" t="s">
        <v>612</v>
      </c>
      <c r="C23" s="331" t="s">
        <v>572</v>
      </c>
    </row>
    <row r="24" spans="1:6">
      <c r="A24" s="278" t="s">
        <v>613</v>
      </c>
    </row>
    <row r="25" spans="1:6">
      <c r="A25" s="278" t="s">
        <v>614</v>
      </c>
    </row>
    <row r="26" spans="1:6">
      <c r="A26" s="278" t="s">
        <v>615</v>
      </c>
      <c r="F26" s="331"/>
    </row>
    <row r="27" spans="1:6">
      <c r="A27" s="278" t="s">
        <v>616</v>
      </c>
    </row>
    <row r="28" spans="1:6">
      <c r="A28" s="278" t="s">
        <v>617</v>
      </c>
    </row>
    <row r="29" spans="1:6">
      <c r="A29" s="278" t="s">
        <v>618</v>
      </c>
    </row>
    <row r="30" spans="1:6">
      <c r="A30" s="278" t="s">
        <v>619</v>
      </c>
    </row>
    <row r="31" spans="1:6">
      <c r="A31" s="278" t="s">
        <v>620</v>
      </c>
    </row>
    <row r="32" spans="1:6">
      <c r="A32" s="278" t="s">
        <v>621</v>
      </c>
      <c r="B32" s="333"/>
    </row>
  </sheetData>
  <pageMargins left="0.7" right="0.7" top="0.75" bottom="0.75" header="0.51180555555555496" footer="0.51180555555555496"/>
  <pageSetup paperSize="9" orientation="portrait" horizontalDpi="300" verticalDpi="30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AMJ32"/>
  <sheetViews>
    <sheetView zoomScale="110" zoomScaleNormal="110" workbookViewId="0">
      <selection activeCell="A4" sqref="A4"/>
    </sheetView>
  </sheetViews>
  <sheetFormatPr baseColWidth="10" defaultColWidth="10.125" defaultRowHeight="15"/>
  <cols>
    <col min="1" max="1" width="14.625" style="278" customWidth="1"/>
    <col min="2" max="1024" width="10.125" style="278"/>
  </cols>
  <sheetData>
    <row r="1" spans="1:12" ht="45">
      <c r="A1" s="330" t="s">
        <v>588</v>
      </c>
      <c r="B1" s="278" t="s">
        <v>622</v>
      </c>
    </row>
    <row r="2" spans="1:12">
      <c r="A2" s="278" t="s">
        <v>604</v>
      </c>
      <c r="B2" s="278">
        <v>62.76</v>
      </c>
    </row>
    <row r="3" spans="1:12">
      <c r="A3" s="331" t="s">
        <v>597</v>
      </c>
      <c r="B3" s="278">
        <v>60</v>
      </c>
      <c r="K3" s="278" t="s">
        <v>592</v>
      </c>
      <c r="L3" s="278">
        <f>AVERAGE(B2:B13)</f>
        <v>52.524166666666666</v>
      </c>
    </row>
    <row r="4" spans="1:12">
      <c r="A4" s="278" t="s">
        <v>590</v>
      </c>
      <c r="B4" s="278">
        <v>58</v>
      </c>
    </row>
    <row r="5" spans="1:12">
      <c r="A5" s="278" t="s">
        <v>603</v>
      </c>
      <c r="B5" s="278">
        <v>56.41</v>
      </c>
    </row>
    <row r="6" spans="1:12">
      <c r="A6" s="278" t="s">
        <v>591</v>
      </c>
      <c r="B6" s="278">
        <v>55.4</v>
      </c>
    </row>
    <row r="7" spans="1:12">
      <c r="A7" s="278" t="s">
        <v>606</v>
      </c>
      <c r="B7" s="278">
        <v>55</v>
      </c>
    </row>
    <row r="8" spans="1:12">
      <c r="A8" s="278" t="s">
        <v>602</v>
      </c>
      <c r="B8" s="332">
        <v>55</v>
      </c>
    </row>
    <row r="9" spans="1:12">
      <c r="A9" s="278" t="s">
        <v>599</v>
      </c>
      <c r="B9" s="278">
        <v>54.22</v>
      </c>
    </row>
    <row r="10" spans="1:12">
      <c r="A10" s="278" t="s">
        <v>600</v>
      </c>
      <c r="B10" s="278">
        <v>54</v>
      </c>
    </row>
    <row r="11" spans="1:12">
      <c r="A11" s="278" t="s">
        <v>601</v>
      </c>
      <c r="B11" s="278">
        <v>48.6</v>
      </c>
    </row>
    <row r="12" spans="1:12">
      <c r="A12" s="278" t="s">
        <v>593</v>
      </c>
      <c r="B12" s="278">
        <v>44</v>
      </c>
    </row>
    <row r="13" spans="1:12">
      <c r="A13" s="278" t="s">
        <v>598</v>
      </c>
      <c r="B13" s="278">
        <v>26.9</v>
      </c>
    </row>
    <row r="17" spans="2:6">
      <c r="D17" s="331" t="s">
        <v>572</v>
      </c>
    </row>
    <row r="19" spans="2:6">
      <c r="F19" s="331"/>
    </row>
    <row r="32" spans="2:6">
      <c r="B32" s="333"/>
    </row>
  </sheetData>
  <pageMargins left="0.7" right="0.7" top="0.75" bottom="0.75" header="0.51180555555555496" footer="0.51180555555555496"/>
  <pageSetup paperSize="9"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AMJ32"/>
  <sheetViews>
    <sheetView zoomScale="110" zoomScaleNormal="110" workbookViewId="0">
      <selection activeCell="A11" sqref="A11"/>
    </sheetView>
  </sheetViews>
  <sheetFormatPr baseColWidth="10" defaultColWidth="10.125" defaultRowHeight="15"/>
  <cols>
    <col min="1" max="1" width="14.625" style="278" customWidth="1"/>
    <col min="2" max="2" width="15.375" style="278" customWidth="1"/>
    <col min="3" max="1024" width="10.125" style="278"/>
  </cols>
  <sheetData>
    <row r="1" spans="1:12" ht="45">
      <c r="A1" s="330" t="s">
        <v>588</v>
      </c>
      <c r="B1" s="330" t="s">
        <v>623</v>
      </c>
    </row>
    <row r="2" spans="1:12">
      <c r="A2" s="278" t="s">
        <v>596</v>
      </c>
      <c r="B2" s="278">
        <v>18</v>
      </c>
    </row>
    <row r="3" spans="1:12">
      <c r="A3" s="278" t="s">
        <v>600</v>
      </c>
      <c r="B3" s="278">
        <f>16</f>
        <v>16</v>
      </c>
      <c r="K3" s="278" t="s">
        <v>624</v>
      </c>
      <c r="L3" s="278">
        <f>AVERAGE(B2:B11)</f>
        <v>9.1999999999999993</v>
      </c>
    </row>
    <row r="4" spans="1:12">
      <c r="A4" s="278" t="s">
        <v>625</v>
      </c>
      <c r="B4" s="278">
        <v>15</v>
      </c>
    </row>
    <row r="5" spans="1:12">
      <c r="A5" s="278" t="s">
        <v>601</v>
      </c>
      <c r="B5" s="278">
        <v>10</v>
      </c>
    </row>
    <row r="6" spans="1:12">
      <c r="A6" s="278" t="s">
        <v>595</v>
      </c>
      <c r="B6" s="278">
        <v>8</v>
      </c>
    </row>
    <row r="7" spans="1:12">
      <c r="A7" s="278" t="s">
        <v>599</v>
      </c>
      <c r="B7" s="278">
        <v>6</v>
      </c>
    </row>
    <row r="8" spans="1:12">
      <c r="A8" s="278" t="s">
        <v>593</v>
      </c>
      <c r="B8" s="278">
        <v>5</v>
      </c>
    </row>
    <row r="9" spans="1:12">
      <c r="A9" s="278" t="s">
        <v>598</v>
      </c>
      <c r="B9" s="278">
        <v>5</v>
      </c>
    </row>
    <row r="10" spans="1:12">
      <c r="A10" s="278" t="s">
        <v>602</v>
      </c>
      <c r="B10" s="332">
        <v>5</v>
      </c>
    </row>
    <row r="11" spans="1:12">
      <c r="A11" s="278" t="s">
        <v>604</v>
      </c>
      <c r="B11" s="278">
        <v>4</v>
      </c>
    </row>
    <row r="14" spans="1:12" ht="14.25" customHeight="1"/>
    <row r="18" spans="2:6">
      <c r="D18" s="331" t="s">
        <v>572</v>
      </c>
    </row>
    <row r="19" spans="2:6">
      <c r="F19" s="331"/>
    </row>
    <row r="32" spans="2:6">
      <c r="B32" s="333"/>
    </row>
  </sheetData>
  <pageMargins left="0.7" right="0.7" top="0.75" bottom="0.75" header="0.51180555555555496" footer="0.51180555555555496"/>
  <pageSetup paperSize="9" orientation="portrait"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2:AMJ20"/>
  <sheetViews>
    <sheetView zoomScale="110" zoomScaleNormal="110" workbookViewId="0">
      <selection activeCell="D9" sqref="D9"/>
    </sheetView>
  </sheetViews>
  <sheetFormatPr baseColWidth="10" defaultColWidth="10.125" defaultRowHeight="15"/>
  <cols>
    <col min="1" max="2" width="10.125" style="278"/>
    <col min="3" max="3" width="17" style="278" customWidth="1"/>
    <col min="4" max="1024" width="10.125" style="278"/>
  </cols>
  <sheetData>
    <row r="2" spans="2:4">
      <c r="B2" s="278" t="s">
        <v>626</v>
      </c>
    </row>
    <row r="6" spans="2:4">
      <c r="B6" s="278" t="s">
        <v>627</v>
      </c>
      <c r="C6" s="278" t="s">
        <v>628</v>
      </c>
    </row>
    <row r="7" spans="2:4">
      <c r="B7" s="278">
        <v>2015</v>
      </c>
      <c r="C7" s="278">
        <v>99071</v>
      </c>
    </row>
    <row r="8" spans="2:4">
      <c r="B8" s="278">
        <v>2016</v>
      </c>
      <c r="C8" s="278">
        <v>104660</v>
      </c>
    </row>
    <row r="9" spans="2:4">
      <c r="B9" s="278">
        <v>2017</v>
      </c>
      <c r="C9" s="278">
        <v>100482</v>
      </c>
    </row>
    <row r="10" spans="2:4">
      <c r="B10" s="278">
        <v>2018</v>
      </c>
      <c r="C10" s="278">
        <v>104439</v>
      </c>
    </row>
    <row r="11" spans="2:4">
      <c r="B11" s="278">
        <v>2019</v>
      </c>
      <c r="C11" s="278">
        <v>90561</v>
      </c>
    </row>
    <row r="12" spans="2:4">
      <c r="B12" s="278">
        <v>2020</v>
      </c>
      <c r="C12" s="278">
        <v>95604</v>
      </c>
    </row>
    <row r="13" spans="2:4">
      <c r="D13" s="278" t="s">
        <v>536</v>
      </c>
    </row>
    <row r="20" spans="5:5">
      <c r="E20" s="331" t="s">
        <v>629</v>
      </c>
    </row>
  </sheetData>
  <pageMargins left="0.7" right="0.7" top="0.75" bottom="0.75" header="0.51180555555555496" footer="0.51180555555555496"/>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2:AMJ18"/>
  <sheetViews>
    <sheetView zoomScale="110" zoomScaleNormal="110" workbookViewId="0">
      <selection activeCell="D15" sqref="D15"/>
    </sheetView>
  </sheetViews>
  <sheetFormatPr baseColWidth="10" defaultColWidth="10.125" defaultRowHeight="15"/>
  <cols>
    <col min="1" max="1" width="10.125" style="278"/>
    <col min="2" max="2" width="17" style="278" customWidth="1"/>
    <col min="3" max="1024" width="10.125" style="278"/>
  </cols>
  <sheetData>
    <row r="2" spans="1:3">
      <c r="A2" s="278" t="s">
        <v>630</v>
      </c>
    </row>
    <row r="3" spans="1:3">
      <c r="A3" s="278" t="s">
        <v>627</v>
      </c>
      <c r="B3" s="278" t="s">
        <v>631</v>
      </c>
    </row>
    <row r="4" spans="1:3">
      <c r="A4" s="278">
        <v>2015</v>
      </c>
      <c r="B4" s="278">
        <v>250857</v>
      </c>
    </row>
    <row r="5" spans="1:3">
      <c r="A5" s="278">
        <v>2016</v>
      </c>
      <c r="B5" s="278">
        <v>250099</v>
      </c>
    </row>
    <row r="6" spans="1:3">
      <c r="A6" s="278">
        <v>2017</v>
      </c>
      <c r="B6" s="278">
        <v>260773</v>
      </c>
    </row>
    <row r="7" spans="1:3">
      <c r="A7" s="278">
        <v>2018</v>
      </c>
      <c r="B7" s="278">
        <v>259852</v>
      </c>
    </row>
    <row r="8" spans="1:3">
      <c r="A8" s="278">
        <v>2019</v>
      </c>
      <c r="B8" s="278">
        <v>241104</v>
      </c>
    </row>
    <row r="9" spans="1:3">
      <c r="A9" s="278">
        <v>2020</v>
      </c>
      <c r="B9" s="278">
        <v>200641</v>
      </c>
    </row>
    <row r="10" spans="1:3">
      <c r="C10" s="278" t="s">
        <v>536</v>
      </c>
    </row>
    <row r="18" spans="5:5">
      <c r="E18" s="278" t="s">
        <v>629</v>
      </c>
    </row>
  </sheetData>
  <pageMargins left="0.7" right="0.7" top="0.75" bottom="0.75" header="0.51180555555555496" footer="0.51180555555555496"/>
  <pageSetup paperSize="9" orientation="portrait" horizontalDpi="300" verticalDpi="30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31:AMJ86"/>
  <sheetViews>
    <sheetView topLeftCell="A19" zoomScale="110" zoomScaleNormal="110" workbookViewId="0">
      <selection activeCell="A35" sqref="A35:J35"/>
    </sheetView>
  </sheetViews>
  <sheetFormatPr baseColWidth="10" defaultColWidth="11.125" defaultRowHeight="15"/>
  <cols>
    <col min="1" max="62" width="11.125" style="278"/>
    <col min="63" max="63" width="10.125" style="334" customWidth="1"/>
    <col min="64" max="67" width="11.125" style="278"/>
    <col min="68" max="69" width="10.125" style="335" customWidth="1"/>
    <col min="70" max="318" width="11.125" style="278"/>
    <col min="319" max="319" width="10.125" style="278" customWidth="1"/>
    <col min="320" max="323" width="11.125" style="278"/>
    <col min="324" max="325" width="10.125" style="278" customWidth="1"/>
    <col min="326" max="574" width="11.125" style="278"/>
    <col min="575" max="575" width="10.125" style="278" customWidth="1"/>
    <col min="576" max="579" width="11.125" style="278"/>
    <col min="580" max="581" width="10.125" style="278" customWidth="1"/>
    <col min="582" max="830" width="11.125" style="278"/>
    <col min="831" max="831" width="10.125" style="278" customWidth="1"/>
    <col min="832" max="835" width="11.125" style="278"/>
    <col min="836" max="837" width="10.125" style="278" customWidth="1"/>
    <col min="838" max="1024" width="11.125" style="278"/>
  </cols>
  <sheetData>
    <row r="31" ht="19.5" customHeight="1"/>
    <row r="35" spans="1:71">
      <c r="A35" s="577" t="s">
        <v>864</v>
      </c>
      <c r="B35" s="577"/>
      <c r="C35" s="577"/>
      <c r="D35" s="577"/>
      <c r="E35" s="577"/>
      <c r="F35" s="577"/>
      <c r="G35" s="577"/>
      <c r="H35" s="577"/>
      <c r="I35" s="577"/>
      <c r="J35" s="577"/>
    </row>
    <row r="39" spans="1:71" ht="45" customHeight="1">
      <c r="A39" s="575" t="s">
        <v>633</v>
      </c>
      <c r="B39" s="575"/>
      <c r="C39" s="575"/>
      <c r="D39" s="575"/>
      <c r="E39" s="575"/>
      <c r="F39" s="575"/>
      <c r="G39" s="575"/>
      <c r="H39" s="575"/>
      <c r="I39" s="575"/>
      <c r="J39" s="575"/>
      <c r="K39" s="336"/>
      <c r="L39" s="337"/>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36"/>
      <c r="BK39" s="338"/>
      <c r="BL39" s="336"/>
      <c r="BM39" s="336"/>
      <c r="BN39" s="336"/>
      <c r="BO39" s="336"/>
      <c r="BP39" s="339"/>
      <c r="BQ39" s="339"/>
      <c r="BR39" s="336"/>
      <c r="BS39" s="336"/>
    </row>
    <row r="40" spans="1:71">
      <c r="A40" s="576" t="s">
        <v>634</v>
      </c>
      <c r="B40" s="576"/>
      <c r="C40" s="576"/>
      <c r="D40" s="576"/>
      <c r="E40" s="576"/>
      <c r="F40" s="576"/>
      <c r="G40" s="576"/>
      <c r="H40" s="576"/>
      <c r="I40" s="576"/>
      <c r="J40" s="57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36"/>
      <c r="AY40" s="336"/>
      <c r="AZ40" s="336"/>
      <c r="BA40" s="336"/>
      <c r="BB40" s="336"/>
      <c r="BC40" s="336"/>
      <c r="BD40" s="336"/>
      <c r="BE40" s="336"/>
      <c r="BF40" s="336"/>
      <c r="BG40" s="336"/>
      <c r="BH40" s="336"/>
      <c r="BI40" s="336"/>
      <c r="BJ40" s="336"/>
      <c r="BK40" s="338"/>
      <c r="BL40" s="336"/>
      <c r="BM40" s="336"/>
      <c r="BN40" s="336"/>
      <c r="BO40" s="336"/>
      <c r="BP40" s="339"/>
      <c r="BQ40" s="339"/>
      <c r="BR40" s="336"/>
      <c r="BS40" s="336"/>
    </row>
    <row r="41" spans="1:71">
      <c r="A41" s="340"/>
      <c r="B41" s="340" t="s">
        <v>635</v>
      </c>
      <c r="C41" s="340" t="s">
        <v>636</v>
      </c>
      <c r="D41" s="340"/>
      <c r="E41" s="340" t="s">
        <v>637</v>
      </c>
      <c r="F41" s="340" t="s">
        <v>638</v>
      </c>
      <c r="G41" s="340"/>
      <c r="H41" s="340" t="s">
        <v>639</v>
      </c>
      <c r="I41" s="340" t="s">
        <v>640</v>
      </c>
      <c r="J41" s="340"/>
      <c r="K41" s="340" t="s">
        <v>641</v>
      </c>
      <c r="L41" s="340" t="s">
        <v>642</v>
      </c>
      <c r="M41" s="340"/>
      <c r="N41" s="340" t="s">
        <v>643</v>
      </c>
      <c r="O41" s="340" t="s">
        <v>644</v>
      </c>
      <c r="P41" s="340"/>
      <c r="Q41" s="340" t="s">
        <v>645</v>
      </c>
      <c r="R41" s="340" t="s">
        <v>646</v>
      </c>
      <c r="S41" s="340"/>
      <c r="T41" s="340" t="s">
        <v>647</v>
      </c>
      <c r="U41" s="340" t="s">
        <v>648</v>
      </c>
      <c r="V41" s="340"/>
      <c r="W41" s="340" t="s">
        <v>649</v>
      </c>
      <c r="X41" s="340" t="s">
        <v>650</v>
      </c>
      <c r="Y41" s="340"/>
      <c r="Z41" s="340" t="s">
        <v>651</v>
      </c>
      <c r="AA41" s="340" t="s">
        <v>652</v>
      </c>
      <c r="AB41" s="340"/>
      <c r="AC41" s="340" t="s">
        <v>653</v>
      </c>
      <c r="AD41" s="340" t="s">
        <v>654</v>
      </c>
      <c r="AE41" s="340"/>
      <c r="AF41" s="340" t="s">
        <v>655</v>
      </c>
      <c r="AG41" s="340" t="s">
        <v>656</v>
      </c>
      <c r="AH41" s="340"/>
      <c r="AI41" s="340" t="s">
        <v>657</v>
      </c>
      <c r="AJ41" s="340" t="s">
        <v>658</v>
      </c>
      <c r="AK41" s="340"/>
      <c r="AL41" s="340" t="s">
        <v>659</v>
      </c>
      <c r="AM41" s="340" t="s">
        <v>660</v>
      </c>
      <c r="AN41" s="340"/>
      <c r="AO41" s="340" t="s">
        <v>661</v>
      </c>
      <c r="AP41" s="340" t="s">
        <v>662</v>
      </c>
      <c r="AQ41" s="340"/>
      <c r="AR41" s="340" t="s">
        <v>663</v>
      </c>
      <c r="AS41" s="340" t="s">
        <v>664</v>
      </c>
      <c r="AT41" s="340"/>
      <c r="AU41" s="340" t="s">
        <v>665</v>
      </c>
      <c r="AV41" s="340" t="s">
        <v>666</v>
      </c>
      <c r="AW41" s="340"/>
      <c r="AX41" s="340" t="s">
        <v>667</v>
      </c>
      <c r="AY41" s="340" t="s">
        <v>668</v>
      </c>
      <c r="AZ41" s="340"/>
      <c r="BA41" s="340" t="s">
        <v>669</v>
      </c>
      <c r="BB41" s="340" t="s">
        <v>670</v>
      </c>
      <c r="BC41" s="341"/>
      <c r="BD41" s="340" t="s">
        <v>671</v>
      </c>
      <c r="BE41" s="340" t="s">
        <v>672</v>
      </c>
      <c r="BF41" s="341"/>
      <c r="BG41" s="340" t="s">
        <v>673</v>
      </c>
      <c r="BH41" s="340" t="s">
        <v>674</v>
      </c>
      <c r="BI41" s="336"/>
      <c r="BJ41" s="340" t="s">
        <v>675</v>
      </c>
      <c r="BK41" s="340" t="s">
        <v>676</v>
      </c>
      <c r="BL41" s="336"/>
      <c r="BM41" s="340" t="s">
        <v>677</v>
      </c>
      <c r="BN41" s="340" t="s">
        <v>678</v>
      </c>
      <c r="BO41" s="336"/>
      <c r="BP41" s="342" t="s">
        <v>679</v>
      </c>
      <c r="BQ41" s="342" t="s">
        <v>680</v>
      </c>
      <c r="BR41" s="336"/>
      <c r="BS41" s="336"/>
    </row>
    <row r="42" spans="1:71" ht="45">
      <c r="A42" s="343" t="s">
        <v>681</v>
      </c>
      <c r="B42" s="344">
        <v>15.56</v>
      </c>
      <c r="C42" s="344"/>
      <c r="D42" s="344"/>
      <c r="E42" s="344">
        <v>16.09</v>
      </c>
      <c r="F42" s="344"/>
      <c r="G42" s="344"/>
      <c r="H42" s="344">
        <v>21.93</v>
      </c>
      <c r="I42" s="344"/>
      <c r="J42" s="344"/>
      <c r="K42" s="344">
        <v>22.5108225108225</v>
      </c>
      <c r="L42" s="344"/>
      <c r="M42" s="344"/>
      <c r="N42" s="344">
        <v>26.637554585152799</v>
      </c>
      <c r="O42" s="344"/>
      <c r="P42" s="344"/>
      <c r="Q42" s="344">
        <v>16.589956381351598</v>
      </c>
      <c r="R42" s="344"/>
      <c r="S42" s="344"/>
      <c r="T42" s="344">
        <v>14.348216727215901</v>
      </c>
      <c r="U42" s="344"/>
      <c r="V42" s="344"/>
      <c r="W42" s="344">
        <v>18.190986171781201</v>
      </c>
      <c r="X42" s="344"/>
      <c r="Y42" s="344"/>
      <c r="Z42" s="344">
        <v>17.600000000000001</v>
      </c>
      <c r="AA42" s="344"/>
      <c r="AB42" s="344"/>
      <c r="AC42" s="344">
        <v>25.630297688797199</v>
      </c>
      <c r="AD42" s="344"/>
      <c r="AE42" s="344"/>
      <c r="AF42" s="344">
        <v>30.845143391937899</v>
      </c>
      <c r="AG42" s="344"/>
      <c r="AH42" s="344"/>
      <c r="AI42" s="344">
        <v>25.605344605130998</v>
      </c>
      <c r="AJ42" s="344"/>
      <c r="AK42" s="344"/>
      <c r="AL42" s="344">
        <v>27.3</v>
      </c>
      <c r="AM42" s="344"/>
      <c r="AN42" s="344"/>
      <c r="AO42" s="345">
        <v>26.59</v>
      </c>
      <c r="AP42" s="345"/>
      <c r="AQ42" s="345"/>
      <c r="AR42" s="345">
        <v>29.08</v>
      </c>
      <c r="AS42" s="345"/>
      <c r="AT42" s="345"/>
      <c r="AU42" s="346">
        <v>24.23</v>
      </c>
      <c r="AV42" s="346"/>
      <c r="AW42" s="346"/>
      <c r="AX42" s="345">
        <v>18.059999999999999</v>
      </c>
      <c r="AY42" s="345"/>
      <c r="AZ42" s="345"/>
      <c r="BA42" s="345">
        <v>12.1</v>
      </c>
      <c r="BB42" s="341"/>
      <c r="BC42" s="341"/>
      <c r="BD42" s="345">
        <v>19.3</v>
      </c>
      <c r="BE42" s="341"/>
      <c r="BF42" s="341"/>
      <c r="BG42" s="345">
        <v>26.2</v>
      </c>
      <c r="BH42" s="341"/>
      <c r="BI42" s="336"/>
      <c r="BJ42" s="347">
        <v>25</v>
      </c>
      <c r="BK42" s="348"/>
      <c r="BL42" s="336"/>
      <c r="BM42" s="349">
        <v>34.200000000000003</v>
      </c>
      <c r="BN42" s="349"/>
      <c r="BO42" s="336"/>
      <c r="BP42" s="339">
        <v>35.200000000000003</v>
      </c>
      <c r="BQ42" s="339"/>
      <c r="BR42" s="336"/>
      <c r="BS42" s="336"/>
    </row>
    <row r="43" spans="1:71" ht="33.75">
      <c r="A43" s="343" t="s">
        <v>682</v>
      </c>
      <c r="B43" s="341"/>
      <c r="C43" s="342">
        <v>20.71</v>
      </c>
      <c r="D43" s="342"/>
      <c r="E43" s="341"/>
      <c r="F43" s="342">
        <v>21.26</v>
      </c>
      <c r="G43" s="342"/>
      <c r="H43" s="341"/>
      <c r="I43" s="342">
        <v>21.77</v>
      </c>
      <c r="J43" s="342"/>
      <c r="K43" s="341"/>
      <c r="L43" s="342">
        <v>23.355942199941001</v>
      </c>
      <c r="M43" s="342"/>
      <c r="N43" s="341"/>
      <c r="O43" s="342">
        <v>21.341963318085298</v>
      </c>
      <c r="P43" s="342"/>
      <c r="Q43" s="341"/>
      <c r="R43" s="342">
        <v>18.4082883787495</v>
      </c>
      <c r="S43" s="342"/>
      <c r="T43" s="341"/>
      <c r="U43" s="342">
        <v>18.578577433682899</v>
      </c>
      <c r="V43" s="342"/>
      <c r="W43" s="341"/>
      <c r="X43" s="342">
        <v>19.8</v>
      </c>
      <c r="Y43" s="342"/>
      <c r="Z43" s="341"/>
      <c r="AA43" s="342">
        <v>19.399999999999999</v>
      </c>
      <c r="AB43" s="342"/>
      <c r="AC43" s="341"/>
      <c r="AD43" s="342">
        <v>19.161755839721899</v>
      </c>
      <c r="AE43" s="342"/>
      <c r="AF43" s="341"/>
      <c r="AG43" s="342">
        <v>20.053111813219999</v>
      </c>
      <c r="AH43" s="342"/>
      <c r="AI43" s="341"/>
      <c r="AJ43" s="342">
        <v>19.228410833625201</v>
      </c>
      <c r="AK43" s="342"/>
      <c r="AL43" s="341"/>
      <c r="AM43" s="342">
        <v>21.2</v>
      </c>
      <c r="AN43" s="342"/>
      <c r="AO43" s="341"/>
      <c r="AP43" s="342">
        <v>23.86</v>
      </c>
      <c r="AQ43" s="342"/>
      <c r="AR43" s="341"/>
      <c r="AS43" s="350">
        <v>24.24</v>
      </c>
      <c r="AT43" s="350"/>
      <c r="AU43" s="341"/>
      <c r="AV43" s="342">
        <v>22.92</v>
      </c>
      <c r="AW43" s="342"/>
      <c r="AX43" s="341"/>
      <c r="AY43" s="342">
        <v>20.059999999999999</v>
      </c>
      <c r="AZ43" s="342"/>
      <c r="BA43" s="341"/>
      <c r="BB43" s="342">
        <v>17.7</v>
      </c>
      <c r="BC43" s="341"/>
      <c r="BD43" s="341"/>
      <c r="BE43" s="342">
        <v>18.2</v>
      </c>
      <c r="BF43" s="341"/>
      <c r="BG43" s="341"/>
      <c r="BH43" s="342">
        <v>19.8</v>
      </c>
      <c r="BI43" s="336"/>
      <c r="BJ43" s="351"/>
      <c r="BK43" s="352">
        <v>19.600000000000001</v>
      </c>
      <c r="BL43" s="336"/>
      <c r="BM43" s="349"/>
      <c r="BN43" s="349">
        <v>21.2</v>
      </c>
      <c r="BO43" s="336"/>
      <c r="BP43" s="339"/>
      <c r="BQ43" s="339">
        <v>23.2</v>
      </c>
      <c r="BR43" s="336"/>
      <c r="BS43" s="336"/>
    </row>
    <row r="44" spans="1:71" ht="45">
      <c r="A44" s="343" t="s">
        <v>683</v>
      </c>
      <c r="B44" s="344">
        <v>36.44</v>
      </c>
      <c r="C44" s="344"/>
      <c r="D44" s="344"/>
      <c r="E44" s="344">
        <v>37.39</v>
      </c>
      <c r="F44" s="344"/>
      <c r="G44" s="344"/>
      <c r="H44" s="344">
        <v>34.65</v>
      </c>
      <c r="I44" s="344"/>
      <c r="J44" s="344"/>
      <c r="K44" s="344">
        <v>41.558441558441601</v>
      </c>
      <c r="L44" s="344"/>
      <c r="M44" s="344"/>
      <c r="N44" s="344">
        <v>37.991266375545798</v>
      </c>
      <c r="O44" s="344"/>
      <c r="P44" s="344"/>
      <c r="Q44" s="344">
        <v>41.485866424970098</v>
      </c>
      <c r="R44" s="344"/>
      <c r="S44" s="344"/>
      <c r="T44" s="344">
        <v>39.57</v>
      </c>
      <c r="U44" s="344"/>
      <c r="V44" s="344"/>
      <c r="W44" s="344">
        <v>42.842736015772303</v>
      </c>
      <c r="X44" s="344"/>
      <c r="Y44" s="344"/>
      <c r="Z44" s="344">
        <v>41.6</v>
      </c>
      <c r="AA44" s="344"/>
      <c r="AB44" s="344"/>
      <c r="AC44" s="344">
        <v>49.593878634310599</v>
      </c>
      <c r="AD44" s="344"/>
      <c r="AE44" s="344"/>
      <c r="AF44" s="344">
        <v>47.820709940504003</v>
      </c>
      <c r="AG44" s="344"/>
      <c r="AH44" s="344"/>
      <c r="AI44" s="344">
        <v>53.687476747959998</v>
      </c>
      <c r="AJ44" s="344"/>
      <c r="AK44" s="344"/>
      <c r="AL44" s="344">
        <v>48.6</v>
      </c>
      <c r="AM44" s="344"/>
      <c r="AN44" s="344"/>
      <c r="AO44" s="345">
        <v>52.22</v>
      </c>
      <c r="AP44" s="345"/>
      <c r="AQ44" s="345"/>
      <c r="AR44" s="345">
        <v>50.92</v>
      </c>
      <c r="AS44" s="345"/>
      <c r="AT44" s="345"/>
      <c r="AU44" s="346">
        <v>41.64</v>
      </c>
      <c r="AV44" s="346"/>
      <c r="AW44" s="346"/>
      <c r="AX44" s="345">
        <v>39.880000000000003</v>
      </c>
      <c r="AY44" s="345"/>
      <c r="AZ44" s="345"/>
      <c r="BA44" s="345">
        <v>46.1</v>
      </c>
      <c r="BB44" s="341"/>
      <c r="BC44" s="341"/>
      <c r="BD44" s="345">
        <v>40.5</v>
      </c>
      <c r="BE44" s="341"/>
      <c r="BF44" s="341"/>
      <c r="BG44" s="345">
        <v>44.6</v>
      </c>
      <c r="BH44" s="341"/>
      <c r="BI44" s="336"/>
      <c r="BJ44" s="347">
        <v>50.2</v>
      </c>
      <c r="BK44" s="352"/>
      <c r="BL44" s="336"/>
      <c r="BM44" s="349">
        <v>38.799999999999997</v>
      </c>
      <c r="BN44" s="349"/>
      <c r="BO44" s="336"/>
      <c r="BP44" s="339">
        <v>46.5</v>
      </c>
      <c r="BQ44" s="339"/>
      <c r="BR44" s="336"/>
      <c r="BS44" s="336"/>
    </row>
    <row r="45" spans="1:71" ht="45">
      <c r="A45" s="343" t="s">
        <v>684</v>
      </c>
      <c r="B45" s="341"/>
      <c r="C45" s="342">
        <v>40.57</v>
      </c>
      <c r="D45" s="342"/>
      <c r="E45" s="342"/>
      <c r="F45" s="342">
        <v>41.1</v>
      </c>
      <c r="G45" s="342"/>
      <c r="H45" s="342"/>
      <c r="I45" s="342">
        <v>43.47</v>
      </c>
      <c r="J45" s="342"/>
      <c r="K45" s="342"/>
      <c r="L45" s="342">
        <v>45.030964317310499</v>
      </c>
      <c r="M45" s="342"/>
      <c r="N45" s="342"/>
      <c r="O45" s="342">
        <v>45.4587528379353</v>
      </c>
      <c r="P45" s="342"/>
      <c r="Q45" s="342"/>
      <c r="R45" s="342">
        <v>47.666308239774601</v>
      </c>
      <c r="S45" s="342"/>
      <c r="T45" s="342"/>
      <c r="U45" s="342">
        <v>47.61</v>
      </c>
      <c r="V45" s="342"/>
      <c r="W45" s="342"/>
      <c r="X45" s="342">
        <v>47.1</v>
      </c>
      <c r="Y45" s="342"/>
      <c r="Z45" s="342"/>
      <c r="AA45" s="342">
        <v>48.3</v>
      </c>
      <c r="AB45" s="342"/>
      <c r="AC45" s="342"/>
      <c r="AD45" s="342">
        <v>50.529876712702404</v>
      </c>
      <c r="AE45" s="342"/>
      <c r="AF45" s="342"/>
      <c r="AG45" s="342">
        <v>47.348382421659103</v>
      </c>
      <c r="AH45" s="342"/>
      <c r="AI45" s="342"/>
      <c r="AJ45" s="342">
        <v>48.863730301542297</v>
      </c>
      <c r="AK45" s="342"/>
      <c r="AL45" s="342"/>
      <c r="AM45" s="342">
        <v>48</v>
      </c>
      <c r="AN45" s="342"/>
      <c r="AO45" s="342"/>
      <c r="AP45" s="342">
        <v>50.02</v>
      </c>
      <c r="AQ45" s="342"/>
      <c r="AR45" s="342"/>
      <c r="AS45" s="350">
        <v>48.88</v>
      </c>
      <c r="AT45" s="350"/>
      <c r="AU45" s="350"/>
      <c r="AV45" s="342">
        <v>47.73</v>
      </c>
      <c r="AW45" s="342"/>
      <c r="AX45" s="342"/>
      <c r="AY45" s="350">
        <v>45.81</v>
      </c>
      <c r="AZ45" s="350"/>
      <c r="BA45" s="350"/>
      <c r="BB45" s="350">
        <v>45</v>
      </c>
      <c r="BC45" s="341"/>
      <c r="BD45" s="341"/>
      <c r="BE45" s="350">
        <v>45.5</v>
      </c>
      <c r="BF45" s="341"/>
      <c r="BG45" s="341"/>
      <c r="BH45" s="350">
        <v>46.3</v>
      </c>
      <c r="BI45" s="336"/>
      <c r="BJ45" s="347"/>
      <c r="BK45" s="352">
        <v>48</v>
      </c>
      <c r="BL45" s="336"/>
      <c r="BM45" s="349"/>
      <c r="BN45" s="349">
        <v>47.1</v>
      </c>
      <c r="BO45" s="336"/>
      <c r="BP45" s="339"/>
      <c r="BQ45" s="339">
        <v>48.9</v>
      </c>
      <c r="BR45" s="336"/>
      <c r="BS45" s="336"/>
    </row>
    <row r="46" spans="1:71" ht="67.5">
      <c r="A46" s="343" t="s">
        <v>685</v>
      </c>
      <c r="B46" s="344">
        <v>33.78</v>
      </c>
      <c r="C46" s="344"/>
      <c r="D46" s="344"/>
      <c r="E46" s="344">
        <v>37.39</v>
      </c>
      <c r="F46" s="344"/>
      <c r="G46" s="344"/>
      <c r="H46" s="344">
        <v>34.21</v>
      </c>
      <c r="I46" s="344"/>
      <c r="J46" s="344"/>
      <c r="K46" s="344">
        <v>26.839826839826799</v>
      </c>
      <c r="L46" s="344"/>
      <c r="M46" s="344"/>
      <c r="N46" s="344">
        <v>24.0174672489083</v>
      </c>
      <c r="O46" s="344"/>
      <c r="P46" s="344"/>
      <c r="Q46" s="344">
        <v>33.184790750076999</v>
      </c>
      <c r="R46" s="344"/>
      <c r="S46" s="344"/>
      <c r="T46" s="344">
        <v>29.13</v>
      </c>
      <c r="U46" s="344"/>
      <c r="V46" s="344"/>
      <c r="W46" s="344">
        <v>31.1695144972756</v>
      </c>
      <c r="X46" s="344"/>
      <c r="Y46" s="344"/>
      <c r="Z46" s="344">
        <v>29.8</v>
      </c>
      <c r="AA46" s="344"/>
      <c r="AB46" s="344"/>
      <c r="AC46" s="344">
        <v>18.249087770956301</v>
      </c>
      <c r="AD46" s="344"/>
      <c r="AE46" s="344"/>
      <c r="AF46" s="344">
        <v>16.992278895648099</v>
      </c>
      <c r="AG46" s="344"/>
      <c r="AH46" s="344"/>
      <c r="AI46" s="344">
        <v>16.709806622181201</v>
      </c>
      <c r="AJ46" s="344"/>
      <c r="AK46" s="344"/>
      <c r="AL46" s="344">
        <v>20.6</v>
      </c>
      <c r="AM46" s="344"/>
      <c r="AN46" s="344"/>
      <c r="AO46" s="345">
        <v>18.97</v>
      </c>
      <c r="AP46" s="345"/>
      <c r="AQ46" s="345"/>
      <c r="AR46" s="345">
        <v>16.25</v>
      </c>
      <c r="AS46" s="345"/>
      <c r="AT46" s="345"/>
      <c r="AU46" s="345">
        <v>27.41</v>
      </c>
      <c r="AV46" s="345"/>
      <c r="AW46" s="345"/>
      <c r="AX46" s="345">
        <v>29.29</v>
      </c>
      <c r="AY46" s="345"/>
      <c r="AZ46" s="345"/>
      <c r="BA46" s="345">
        <v>36.1</v>
      </c>
      <c r="BB46" s="341"/>
      <c r="BC46" s="341"/>
      <c r="BD46" s="345">
        <v>31.8</v>
      </c>
      <c r="BE46" s="341"/>
      <c r="BF46" s="341"/>
      <c r="BG46" s="345">
        <v>24.3</v>
      </c>
      <c r="BH46" s="341"/>
      <c r="BI46" s="336"/>
      <c r="BJ46" s="347">
        <v>19.600000000000001</v>
      </c>
      <c r="BK46" s="352"/>
      <c r="BL46" s="336"/>
      <c r="BM46" s="349">
        <v>21.7</v>
      </c>
      <c r="BN46" s="349"/>
      <c r="BO46" s="336"/>
      <c r="BP46" s="339">
        <v>12.7</v>
      </c>
      <c r="BQ46" s="339"/>
      <c r="BR46" s="336"/>
      <c r="BS46" s="336"/>
    </row>
    <row r="47" spans="1:71" ht="67.5">
      <c r="A47" s="343" t="s">
        <v>686</v>
      </c>
      <c r="B47" s="341"/>
      <c r="C47" s="342">
        <v>28.18</v>
      </c>
      <c r="D47" s="342"/>
      <c r="E47" s="342"/>
      <c r="F47" s="342">
        <v>28.39</v>
      </c>
      <c r="G47" s="342"/>
      <c r="H47" s="342"/>
      <c r="I47" s="342">
        <v>27.73</v>
      </c>
      <c r="J47" s="342"/>
      <c r="K47" s="342"/>
      <c r="L47" s="342">
        <v>23.842524329106499</v>
      </c>
      <c r="M47" s="342"/>
      <c r="N47" s="342"/>
      <c r="O47" s="342">
        <v>25.512719286230698</v>
      </c>
      <c r="P47" s="342"/>
      <c r="Q47" s="342"/>
      <c r="R47" s="342">
        <v>27.3092500587397</v>
      </c>
      <c r="S47" s="342"/>
      <c r="T47" s="342"/>
      <c r="U47" s="342">
        <v>26.96</v>
      </c>
      <c r="V47" s="342"/>
      <c r="W47" s="342"/>
      <c r="X47" s="342">
        <v>27.1</v>
      </c>
      <c r="Y47" s="342"/>
      <c r="Z47" s="342"/>
      <c r="AA47" s="342">
        <v>26</v>
      </c>
      <c r="AB47" s="342"/>
      <c r="AC47" s="342"/>
      <c r="AD47" s="342">
        <v>24.970142203749901</v>
      </c>
      <c r="AE47" s="342"/>
      <c r="AF47" s="342"/>
      <c r="AG47" s="342">
        <v>26.8508635228313</v>
      </c>
      <c r="AH47" s="342"/>
      <c r="AI47" s="342"/>
      <c r="AJ47" s="342">
        <v>26.173198937337201</v>
      </c>
      <c r="AK47" s="342"/>
      <c r="AL47" s="342"/>
      <c r="AM47" s="342">
        <v>25.3</v>
      </c>
      <c r="AN47" s="342"/>
      <c r="AO47" s="342"/>
      <c r="AP47" s="342">
        <v>21.6</v>
      </c>
      <c r="AQ47" s="342"/>
      <c r="AR47" s="342"/>
      <c r="AS47" s="350">
        <v>21.91</v>
      </c>
      <c r="AT47" s="350"/>
      <c r="AU47" s="350"/>
      <c r="AV47" s="342">
        <v>23.6</v>
      </c>
      <c r="AW47" s="342"/>
      <c r="AX47" s="342"/>
      <c r="AY47" s="350">
        <v>26.54</v>
      </c>
      <c r="AZ47" s="350"/>
      <c r="BA47" s="350"/>
      <c r="BB47" s="350">
        <v>29.9</v>
      </c>
      <c r="BC47" s="341"/>
      <c r="BD47" s="341"/>
      <c r="BE47" s="350">
        <v>29</v>
      </c>
      <c r="BF47" s="341"/>
      <c r="BG47" s="341"/>
      <c r="BH47" s="350">
        <v>28</v>
      </c>
      <c r="BI47" s="336"/>
      <c r="BJ47" s="347"/>
      <c r="BK47" s="352">
        <v>26.2</v>
      </c>
      <c r="BL47" s="336"/>
      <c r="BM47" s="349"/>
      <c r="BN47" s="349">
        <v>26.2</v>
      </c>
      <c r="BO47" s="336"/>
      <c r="BP47" s="339"/>
      <c r="BQ47" s="339">
        <v>23.3</v>
      </c>
      <c r="BR47" s="336"/>
      <c r="BS47" s="336"/>
    </row>
    <row r="48" spans="1:71" ht="45">
      <c r="A48" s="343" t="s">
        <v>687</v>
      </c>
      <c r="B48" s="344">
        <v>14.22</v>
      </c>
      <c r="C48" s="344"/>
      <c r="D48" s="344"/>
      <c r="E48" s="344">
        <v>5.65</v>
      </c>
      <c r="F48" s="344"/>
      <c r="G48" s="344"/>
      <c r="H48" s="344">
        <v>9.2100000000000009</v>
      </c>
      <c r="I48" s="344"/>
      <c r="J48" s="344"/>
      <c r="K48" s="344">
        <v>7.1592920353982299</v>
      </c>
      <c r="L48" s="344"/>
      <c r="M48" s="344"/>
      <c r="N48" s="344">
        <v>9.6069868995633207</v>
      </c>
      <c r="O48" s="344"/>
      <c r="P48" s="344"/>
      <c r="Q48" s="344">
        <v>7.8627649061852702</v>
      </c>
      <c r="R48" s="344"/>
      <c r="S48" s="344"/>
      <c r="T48" s="344">
        <v>13.91</v>
      </c>
      <c r="U48" s="344"/>
      <c r="V48" s="344"/>
      <c r="W48" s="344">
        <v>6.9265587771723496</v>
      </c>
      <c r="X48" s="344"/>
      <c r="Y48" s="344"/>
      <c r="Z48" s="344">
        <v>8.4</v>
      </c>
      <c r="AA48" s="344"/>
      <c r="AB48" s="344"/>
      <c r="AC48" s="344">
        <v>3.04407410003973</v>
      </c>
      <c r="AD48" s="344"/>
      <c r="AE48" s="344"/>
      <c r="AF48" s="344">
        <v>3.9081823651313501</v>
      </c>
      <c r="AG48" s="344"/>
      <c r="AH48" s="344"/>
      <c r="AI48" s="344">
        <v>3.1084514734867601</v>
      </c>
      <c r="AJ48" s="344"/>
      <c r="AK48" s="344"/>
      <c r="AL48" s="344">
        <v>3.2</v>
      </c>
      <c r="AM48" s="344"/>
      <c r="AN48" s="344"/>
      <c r="AO48" s="345">
        <v>2.21</v>
      </c>
      <c r="AP48" s="345"/>
      <c r="AQ48" s="345"/>
      <c r="AR48" s="345">
        <v>2.19</v>
      </c>
      <c r="AS48" s="345"/>
      <c r="AT48" s="345"/>
      <c r="AU48" s="345">
        <v>5.75</v>
      </c>
      <c r="AV48" s="345"/>
      <c r="AW48" s="345"/>
      <c r="AX48" s="345">
        <v>10.9</v>
      </c>
      <c r="AY48" s="345"/>
      <c r="AZ48" s="345"/>
      <c r="BA48" s="345">
        <v>5.3</v>
      </c>
      <c r="BB48" s="341"/>
      <c r="BC48" s="341"/>
      <c r="BD48" s="345">
        <v>6.2</v>
      </c>
      <c r="BE48" s="341"/>
      <c r="BF48" s="341"/>
      <c r="BG48" s="345">
        <v>5</v>
      </c>
      <c r="BH48" s="341"/>
      <c r="BI48" s="339"/>
      <c r="BJ48" s="347">
        <v>4.4000000000000004</v>
      </c>
      <c r="BK48" s="352"/>
      <c r="BL48" s="336"/>
      <c r="BM48" s="349">
        <v>4.4000000000000004</v>
      </c>
      <c r="BN48" s="349"/>
      <c r="BO48" s="336"/>
      <c r="BP48" s="339">
        <v>4.5999999999999996</v>
      </c>
      <c r="BQ48" s="339"/>
      <c r="BR48" s="336"/>
      <c r="BS48" s="336"/>
    </row>
    <row r="49" spans="1:71" ht="56.25">
      <c r="A49" s="343" t="s">
        <v>688</v>
      </c>
      <c r="B49" s="341"/>
      <c r="C49" s="342">
        <v>9.57</v>
      </c>
      <c r="D49" s="342"/>
      <c r="E49" s="342"/>
      <c r="F49" s="342">
        <v>7.67</v>
      </c>
      <c r="G49" s="342"/>
      <c r="H49" s="342"/>
      <c r="I49" s="342">
        <v>7.03</v>
      </c>
      <c r="J49" s="342"/>
      <c r="K49" s="342"/>
      <c r="L49" s="342">
        <v>7.1862244897959204</v>
      </c>
      <c r="M49" s="342"/>
      <c r="N49" s="342"/>
      <c r="O49" s="342">
        <v>6.3814634708964304</v>
      </c>
      <c r="P49" s="342"/>
      <c r="Q49" s="342"/>
      <c r="R49" s="342">
        <v>5.5085733055938704</v>
      </c>
      <c r="S49" s="342"/>
      <c r="T49" s="342"/>
      <c r="U49" s="342">
        <v>5.6</v>
      </c>
      <c r="V49" s="342"/>
      <c r="W49" s="342"/>
      <c r="X49" s="342">
        <v>5</v>
      </c>
      <c r="Y49" s="342"/>
      <c r="Z49" s="342"/>
      <c r="AA49" s="342">
        <v>5.0999999999999996</v>
      </c>
      <c r="AB49" s="342"/>
      <c r="AC49" s="342"/>
      <c r="AD49" s="342">
        <v>4.4161178577153199</v>
      </c>
      <c r="AE49" s="342"/>
      <c r="AF49" s="342"/>
      <c r="AG49" s="342">
        <v>4.6901796070561899</v>
      </c>
      <c r="AH49" s="342"/>
      <c r="AI49" s="342"/>
      <c r="AJ49" s="342">
        <v>4.8776349231234697</v>
      </c>
      <c r="AK49" s="342"/>
      <c r="AL49" s="342"/>
      <c r="AM49" s="342">
        <v>4.7</v>
      </c>
      <c r="AN49" s="342"/>
      <c r="AO49" s="342"/>
      <c r="AP49" s="342">
        <v>3.51</v>
      </c>
      <c r="AQ49" s="342"/>
      <c r="AR49" s="342"/>
      <c r="AS49" s="350">
        <v>4.2</v>
      </c>
      <c r="AT49" s="350"/>
      <c r="AU49" s="350"/>
      <c r="AV49" s="342">
        <v>4.96</v>
      </c>
      <c r="AW49" s="342"/>
      <c r="AX49" s="342"/>
      <c r="AY49" s="350">
        <v>6.07</v>
      </c>
      <c r="AZ49" s="350"/>
      <c r="BA49" s="350"/>
      <c r="BB49" s="350">
        <v>6.3</v>
      </c>
      <c r="BC49" s="341"/>
      <c r="BD49" s="341"/>
      <c r="BE49" s="350">
        <v>6.2</v>
      </c>
      <c r="BF49" s="341"/>
      <c r="BG49" s="341"/>
      <c r="BH49" s="350">
        <v>5</v>
      </c>
      <c r="BI49" s="336"/>
      <c r="BJ49" s="347"/>
      <c r="BK49" s="352">
        <v>5.4</v>
      </c>
      <c r="BL49" s="336"/>
      <c r="BM49" s="349"/>
      <c r="BN49" s="349">
        <v>4.7</v>
      </c>
      <c r="BO49" s="336"/>
      <c r="BP49" s="339"/>
      <c r="BQ49" s="339">
        <v>4.0999999999999996</v>
      </c>
      <c r="BR49" s="336"/>
      <c r="BS49" s="336"/>
    </row>
    <row r="50" spans="1:71">
      <c r="BM50" s="353"/>
      <c r="BN50" s="353"/>
    </row>
    <row r="51" spans="1:71">
      <c r="BM51" s="353"/>
      <c r="BN51" s="353"/>
    </row>
    <row r="86" spans="3:3">
      <c r="C86" s="354"/>
    </row>
  </sheetData>
  <mergeCells count="3">
    <mergeCell ref="A39:J39"/>
    <mergeCell ref="A40:J40"/>
    <mergeCell ref="A35:J35"/>
  </mergeCells>
  <pageMargins left="0.7" right="0.7" top="0.75" bottom="0.75" header="0.51180555555555496" footer="0.51180555555555496"/>
  <pageSetup paperSize="9" orientation="portrait"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2D050"/>
  </sheetPr>
  <dimension ref="A20:AMJ65"/>
  <sheetViews>
    <sheetView topLeftCell="A4" zoomScale="110" zoomScaleNormal="110" workbookViewId="0">
      <selection activeCell="A20" sqref="A20:K20"/>
    </sheetView>
  </sheetViews>
  <sheetFormatPr baseColWidth="10" defaultColWidth="10.125" defaultRowHeight="15"/>
  <cols>
    <col min="1" max="1" width="13.625" style="355" customWidth="1"/>
    <col min="2" max="7" width="6.625" style="355" customWidth="1"/>
    <col min="8" max="13" width="6.625" style="356" customWidth="1"/>
    <col min="14" max="18" width="6.625" style="355" customWidth="1"/>
    <col min="19" max="22" width="7.125" style="355" customWidth="1"/>
    <col min="23" max="75" width="8.625" style="355" customWidth="1"/>
    <col min="76" max="256" width="10.125" style="355"/>
    <col min="257" max="257" width="16.125" style="355" customWidth="1"/>
    <col min="258" max="274" width="6.625" style="355" customWidth="1"/>
    <col min="275" max="278" width="7.125" style="355" customWidth="1"/>
    <col min="279" max="331" width="8.625" style="355" customWidth="1"/>
    <col min="332" max="512" width="10.125" style="355"/>
    <col min="513" max="513" width="16.125" style="355" customWidth="1"/>
    <col min="514" max="530" width="6.625" style="355" customWidth="1"/>
    <col min="531" max="534" width="7.125" style="355" customWidth="1"/>
    <col min="535" max="587" width="8.625" style="355" customWidth="1"/>
    <col min="588" max="768" width="10.125" style="355"/>
    <col min="769" max="769" width="16.125" style="355" customWidth="1"/>
    <col min="770" max="786" width="6.625" style="355" customWidth="1"/>
    <col min="787" max="790" width="7.125" style="355" customWidth="1"/>
    <col min="791" max="843" width="8.625" style="355" customWidth="1"/>
    <col min="844" max="1024" width="10.125" style="355"/>
  </cols>
  <sheetData>
    <row r="20" spans="1:24">
      <c r="A20" s="581" t="s">
        <v>864</v>
      </c>
      <c r="B20" s="581"/>
      <c r="C20" s="581"/>
      <c r="D20" s="581"/>
      <c r="E20" s="581"/>
      <c r="F20" s="581"/>
      <c r="G20" s="581"/>
      <c r="H20" s="581"/>
      <c r="I20" s="581"/>
      <c r="J20" s="581"/>
      <c r="K20" s="581"/>
    </row>
    <row r="21" spans="1:24" s="357" customFormat="1">
      <c r="A21" s="578" t="s">
        <v>689</v>
      </c>
      <c r="B21" s="578"/>
      <c r="C21" s="578"/>
      <c r="D21" s="578"/>
      <c r="E21" s="578"/>
      <c r="F21" s="578"/>
      <c r="G21" s="578"/>
      <c r="H21" s="578"/>
      <c r="I21" s="578"/>
      <c r="J21" s="578"/>
      <c r="K21" s="578"/>
      <c r="L21" s="578"/>
      <c r="M21" s="578"/>
      <c r="N21" s="578"/>
      <c r="O21" s="578"/>
      <c r="P21" s="578"/>
      <c r="Q21" s="578"/>
      <c r="R21" s="578"/>
      <c r="S21" s="578"/>
      <c r="T21" s="578"/>
      <c r="U21" s="578"/>
      <c r="V21" s="578"/>
      <c r="W21" s="578"/>
      <c r="X21" s="578"/>
    </row>
    <row r="22" spans="1:24" s="358" customFormat="1">
      <c r="A22" s="579" t="s">
        <v>690</v>
      </c>
      <c r="B22" s="579"/>
      <c r="C22" s="579"/>
      <c r="D22" s="579"/>
      <c r="E22" s="579"/>
      <c r="F22" s="579"/>
      <c r="G22" s="579"/>
      <c r="H22" s="579"/>
      <c r="I22" s="579"/>
      <c r="J22" s="579"/>
      <c r="K22" s="579"/>
      <c r="L22" s="579"/>
      <c r="M22" s="579"/>
      <c r="N22" s="579"/>
      <c r="O22" s="579"/>
      <c r="P22" s="579"/>
      <c r="Q22" s="579"/>
      <c r="R22" s="579"/>
      <c r="S22" s="579"/>
      <c r="T22" s="579"/>
      <c r="U22" s="579"/>
      <c r="V22" s="579"/>
      <c r="W22" s="579"/>
      <c r="X22" s="579"/>
    </row>
    <row r="23" spans="1:24" s="358" customFormat="1">
      <c r="A23" s="580" t="s">
        <v>691</v>
      </c>
      <c r="B23" s="580"/>
      <c r="C23" s="580"/>
      <c r="D23" s="580"/>
      <c r="E23" s="580"/>
      <c r="F23" s="580"/>
      <c r="G23" s="580"/>
      <c r="H23" s="580"/>
      <c r="I23" s="580"/>
      <c r="J23" s="580"/>
      <c r="K23" s="580"/>
      <c r="L23" s="580"/>
      <c r="M23" s="580"/>
      <c r="N23" s="580"/>
      <c r="O23" s="580"/>
      <c r="P23" s="580"/>
      <c r="Q23" s="580"/>
      <c r="R23" s="580"/>
      <c r="S23" s="580"/>
      <c r="T23" s="580"/>
      <c r="U23" s="580"/>
      <c r="V23" s="580"/>
      <c r="W23" s="580"/>
      <c r="X23" s="580"/>
    </row>
    <row r="24" spans="1:24" s="358" customFormat="1">
      <c r="A24" s="359"/>
      <c r="B24" s="359">
        <v>1995</v>
      </c>
      <c r="C24" s="359">
        <v>1997</v>
      </c>
      <c r="D24" s="359">
        <v>1998</v>
      </c>
      <c r="E24" s="359">
        <v>1999</v>
      </c>
      <c r="F24" s="359">
        <v>2000</v>
      </c>
      <c r="G24" s="359">
        <v>2002</v>
      </c>
      <c r="H24" s="359">
        <v>2003</v>
      </c>
      <c r="I24" s="359">
        <v>2004</v>
      </c>
      <c r="J24" s="359">
        <v>2005</v>
      </c>
      <c r="K24" s="359">
        <v>2006</v>
      </c>
      <c r="L24" s="359">
        <v>2007</v>
      </c>
      <c r="M24" s="359">
        <v>2008</v>
      </c>
      <c r="N24" s="359">
        <v>2009</v>
      </c>
      <c r="O24" s="359">
        <v>2010</v>
      </c>
      <c r="P24" s="359">
        <v>2011</v>
      </c>
      <c r="Q24" s="359">
        <v>2012</v>
      </c>
      <c r="R24" s="359">
        <v>2013</v>
      </c>
      <c r="S24" s="359">
        <v>2014</v>
      </c>
      <c r="T24" s="359">
        <v>2015</v>
      </c>
      <c r="U24" s="359">
        <v>2016</v>
      </c>
      <c r="V24" s="359">
        <v>2017</v>
      </c>
      <c r="W24" s="359">
        <v>2018</v>
      </c>
      <c r="X24" s="359">
        <v>2019</v>
      </c>
    </row>
    <row r="25" spans="1:24" s="358" customFormat="1">
      <c r="A25" s="360" t="s">
        <v>692</v>
      </c>
      <c r="B25" s="361"/>
      <c r="C25" s="361"/>
      <c r="D25" s="361"/>
      <c r="E25" s="361"/>
      <c r="F25" s="361"/>
      <c r="G25" s="361"/>
      <c r="H25" s="362">
        <v>79.48</v>
      </c>
      <c r="I25" s="362">
        <v>86.68</v>
      </c>
      <c r="J25" s="362">
        <v>83.1</v>
      </c>
      <c r="K25" s="362">
        <v>85.711685990373994</v>
      </c>
      <c r="L25" s="362" t="s">
        <v>693</v>
      </c>
      <c r="M25" s="362">
        <v>84.371216850149196</v>
      </c>
      <c r="N25" s="362">
        <v>85.7</v>
      </c>
      <c r="O25" s="363">
        <v>85.84</v>
      </c>
      <c r="P25" s="364">
        <v>87.5</v>
      </c>
      <c r="Q25" s="364">
        <v>86.9</v>
      </c>
      <c r="R25" s="364">
        <v>88.99</v>
      </c>
      <c r="S25" s="364">
        <v>89.6</v>
      </c>
      <c r="T25" s="364">
        <v>85.3</v>
      </c>
      <c r="U25" s="364">
        <v>81.400000000000006</v>
      </c>
      <c r="V25" s="364">
        <v>86.8</v>
      </c>
      <c r="W25" s="364">
        <v>83.4</v>
      </c>
      <c r="X25" s="364">
        <v>82.6</v>
      </c>
    </row>
    <row r="26" spans="1:24" s="358" customFormat="1">
      <c r="A26" s="360" t="s">
        <v>694</v>
      </c>
      <c r="B26" s="361"/>
      <c r="C26" s="361"/>
      <c r="D26" s="361"/>
      <c r="E26" s="361"/>
      <c r="F26" s="361"/>
      <c r="G26" s="361"/>
      <c r="H26" s="362">
        <v>93.42</v>
      </c>
      <c r="I26" s="362">
        <v>92.48</v>
      </c>
      <c r="J26" s="362">
        <v>89.1</v>
      </c>
      <c r="K26" s="362">
        <v>90.380110744880994</v>
      </c>
      <c r="L26" s="362" t="s">
        <v>693</v>
      </c>
      <c r="M26" s="362">
        <v>88.700384557894296</v>
      </c>
      <c r="N26" s="362">
        <v>91.3</v>
      </c>
      <c r="O26" s="363">
        <v>62.62</v>
      </c>
      <c r="P26" s="364">
        <v>90.58</v>
      </c>
      <c r="Q26" s="364">
        <v>88.58</v>
      </c>
      <c r="R26" s="364">
        <v>92.9</v>
      </c>
      <c r="S26" s="364">
        <v>90.9</v>
      </c>
      <c r="T26" s="364">
        <v>91.4</v>
      </c>
      <c r="U26" s="364">
        <v>90.6</v>
      </c>
      <c r="V26" s="364">
        <v>90.4</v>
      </c>
      <c r="W26" s="364">
        <v>92.5</v>
      </c>
      <c r="X26" s="364">
        <v>92.5</v>
      </c>
    </row>
    <row r="27" spans="1:24" s="358" customFormat="1">
      <c r="A27" s="360" t="s">
        <v>695</v>
      </c>
      <c r="B27" s="361"/>
      <c r="C27" s="361"/>
      <c r="D27" s="361"/>
      <c r="E27" s="361"/>
      <c r="F27" s="361"/>
      <c r="G27" s="361"/>
      <c r="H27" s="362">
        <v>93.94</v>
      </c>
      <c r="I27" s="362">
        <v>89.84</v>
      </c>
      <c r="J27" s="362">
        <v>92</v>
      </c>
      <c r="K27" s="362">
        <v>88.943065080007898</v>
      </c>
      <c r="L27" s="362" t="s">
        <v>693</v>
      </c>
      <c r="M27" s="362">
        <v>88.319256392178403</v>
      </c>
      <c r="N27" s="362">
        <v>89</v>
      </c>
      <c r="O27" s="363">
        <v>92.22</v>
      </c>
      <c r="P27" s="364">
        <v>92.75</v>
      </c>
      <c r="Q27" s="364">
        <v>90.12</v>
      </c>
      <c r="R27" s="364">
        <v>89.74</v>
      </c>
      <c r="S27" s="364">
        <v>86.5</v>
      </c>
      <c r="T27" s="364">
        <v>90.8</v>
      </c>
      <c r="U27" s="364">
        <v>89.8</v>
      </c>
      <c r="V27" s="364">
        <v>91</v>
      </c>
      <c r="W27" s="364">
        <v>87.7</v>
      </c>
      <c r="X27" s="364">
        <v>89.2</v>
      </c>
    </row>
    <row r="28" spans="1:24" s="358" customFormat="1">
      <c r="A28" s="360" t="s">
        <v>696</v>
      </c>
      <c r="B28" s="361"/>
      <c r="C28" s="361"/>
      <c r="D28" s="361"/>
      <c r="E28" s="361"/>
      <c r="F28" s="361"/>
      <c r="G28" s="361"/>
      <c r="H28" s="362">
        <v>83.45</v>
      </c>
      <c r="I28" s="362">
        <v>83.57</v>
      </c>
      <c r="J28" s="362">
        <v>77.3</v>
      </c>
      <c r="K28" s="362">
        <v>87.680405976215695</v>
      </c>
      <c r="L28" s="362" t="s">
        <v>693</v>
      </c>
      <c r="M28" s="362">
        <v>80.836999332059193</v>
      </c>
      <c r="N28" s="362">
        <v>85.4</v>
      </c>
      <c r="O28" s="363">
        <v>87.88</v>
      </c>
      <c r="P28" s="364">
        <v>90.05</v>
      </c>
      <c r="Q28" s="364">
        <v>92.12</v>
      </c>
      <c r="R28" s="364">
        <v>86.5</v>
      </c>
      <c r="S28" s="364">
        <v>86.9</v>
      </c>
      <c r="T28" s="364">
        <v>89.9</v>
      </c>
      <c r="U28" s="364">
        <v>85.9</v>
      </c>
      <c r="V28" s="364">
        <v>86.2</v>
      </c>
      <c r="W28" s="364">
        <v>87.5</v>
      </c>
      <c r="X28" s="364">
        <v>88.2</v>
      </c>
    </row>
    <row r="29" spans="1:24" s="358" customFormat="1">
      <c r="A29" s="360" t="s">
        <v>697</v>
      </c>
      <c r="B29" s="361"/>
      <c r="C29" s="361"/>
      <c r="D29" s="361"/>
      <c r="E29" s="361"/>
      <c r="F29" s="361"/>
      <c r="G29" s="361"/>
      <c r="H29" s="362">
        <v>71.290000000000006</v>
      </c>
      <c r="I29" s="362">
        <v>75.819999999999993</v>
      </c>
      <c r="J29" s="362">
        <v>72.5</v>
      </c>
      <c r="K29" s="362">
        <v>77.122840894373397</v>
      </c>
      <c r="L29" s="362" t="s">
        <v>693</v>
      </c>
      <c r="M29" s="362">
        <v>77.659467127247098</v>
      </c>
      <c r="N29" s="362">
        <v>82.2</v>
      </c>
      <c r="O29" s="363">
        <v>77.650000000000006</v>
      </c>
      <c r="P29" s="364">
        <v>78.959999999999994</v>
      </c>
      <c r="Q29" s="364">
        <v>82.21</v>
      </c>
      <c r="R29" s="364">
        <v>83.14</v>
      </c>
      <c r="S29" s="364">
        <v>84.9</v>
      </c>
      <c r="T29" s="364">
        <v>81.8</v>
      </c>
      <c r="U29" s="364">
        <v>80.7</v>
      </c>
      <c r="V29" s="364">
        <v>85.5</v>
      </c>
      <c r="W29" s="364">
        <v>83</v>
      </c>
      <c r="X29" s="364">
        <v>79.099999999999994</v>
      </c>
    </row>
    <row r="30" spans="1:24" s="358" customFormat="1">
      <c r="A30" s="360" t="s">
        <v>698</v>
      </c>
      <c r="B30" s="361"/>
      <c r="C30" s="361"/>
      <c r="D30" s="361"/>
      <c r="E30" s="361"/>
      <c r="F30" s="361"/>
      <c r="G30" s="361"/>
      <c r="H30" s="362">
        <v>87.67</v>
      </c>
      <c r="I30" s="362">
        <v>88.89</v>
      </c>
      <c r="J30" s="362">
        <v>83.3</v>
      </c>
      <c r="K30" s="362">
        <v>90.392459516480997</v>
      </c>
      <c r="L30" s="362" t="s">
        <v>693</v>
      </c>
      <c r="M30" s="362">
        <v>87.781684245772595</v>
      </c>
      <c r="N30" s="362">
        <v>87.2</v>
      </c>
      <c r="O30" s="363">
        <v>88.22</v>
      </c>
      <c r="P30" s="364">
        <v>89.85</v>
      </c>
      <c r="Q30" s="364">
        <v>90.81</v>
      </c>
      <c r="R30" s="364">
        <v>93.33</v>
      </c>
      <c r="S30" s="364">
        <v>89.9</v>
      </c>
      <c r="T30" s="364">
        <v>92.3</v>
      </c>
      <c r="U30" s="364">
        <v>93.9</v>
      </c>
      <c r="V30" s="364">
        <v>92.2</v>
      </c>
      <c r="W30" s="364">
        <v>90.7</v>
      </c>
      <c r="X30" s="364">
        <v>88.9</v>
      </c>
    </row>
    <row r="31" spans="1:24" s="358" customFormat="1">
      <c r="A31" s="360" t="s">
        <v>699</v>
      </c>
      <c r="B31" s="361"/>
      <c r="C31" s="361"/>
      <c r="D31" s="361"/>
      <c r="E31" s="361"/>
      <c r="F31" s="361"/>
      <c r="G31" s="361"/>
      <c r="H31" s="362">
        <v>87</v>
      </c>
      <c r="I31" s="362">
        <v>85.14</v>
      </c>
      <c r="J31" s="362">
        <v>90.4</v>
      </c>
      <c r="K31" s="362">
        <v>85.868276946088699</v>
      </c>
      <c r="L31" s="362" t="s">
        <v>693</v>
      </c>
      <c r="M31" s="362">
        <v>87.467487428472396</v>
      </c>
      <c r="N31" s="362">
        <v>87.1</v>
      </c>
      <c r="O31" s="363">
        <v>89.22</v>
      </c>
      <c r="P31" s="364">
        <v>88.12</v>
      </c>
      <c r="Q31" s="364">
        <v>89.73</v>
      </c>
      <c r="R31" s="364">
        <v>88.18</v>
      </c>
      <c r="S31" s="364">
        <v>89.9</v>
      </c>
      <c r="T31" s="364">
        <v>88.2</v>
      </c>
      <c r="U31" s="364">
        <v>86.4</v>
      </c>
      <c r="V31" s="364">
        <v>85</v>
      </c>
      <c r="W31" s="364">
        <v>87.6</v>
      </c>
      <c r="X31" s="364">
        <v>84.7</v>
      </c>
    </row>
    <row r="32" spans="1:24" s="358" customFormat="1">
      <c r="A32" s="360" t="s">
        <v>700</v>
      </c>
      <c r="B32" s="361"/>
      <c r="C32" s="361"/>
      <c r="D32" s="361"/>
      <c r="E32" s="361"/>
      <c r="F32" s="361"/>
      <c r="G32" s="361"/>
      <c r="H32" s="362">
        <v>87.5</v>
      </c>
      <c r="I32" s="362">
        <v>87.13</v>
      </c>
      <c r="J32" s="362">
        <v>89.7</v>
      </c>
      <c r="K32" s="362">
        <v>85.470805905806799</v>
      </c>
      <c r="L32" s="362" t="s">
        <v>693</v>
      </c>
      <c r="M32" s="362">
        <v>91.946240008737007</v>
      </c>
      <c r="N32" s="362">
        <v>91.3</v>
      </c>
      <c r="O32" s="363">
        <v>89.16</v>
      </c>
      <c r="P32" s="364">
        <v>85.36</v>
      </c>
      <c r="Q32" s="364">
        <v>91.45</v>
      </c>
      <c r="R32" s="364">
        <v>85.06</v>
      </c>
      <c r="S32" s="364">
        <v>85.7</v>
      </c>
      <c r="T32" s="364">
        <v>89.8</v>
      </c>
      <c r="U32" s="364">
        <v>87.6</v>
      </c>
      <c r="V32" s="364">
        <v>92.4</v>
      </c>
      <c r="W32" s="364">
        <v>91.1</v>
      </c>
      <c r="X32" s="364">
        <v>92.9</v>
      </c>
    </row>
    <row r="33" spans="1:24" s="358" customFormat="1">
      <c r="A33" s="360" t="s">
        <v>701</v>
      </c>
      <c r="B33" s="361"/>
      <c r="C33" s="361"/>
      <c r="D33" s="361"/>
      <c r="E33" s="361"/>
      <c r="F33" s="361"/>
      <c r="G33" s="361"/>
      <c r="H33" s="362">
        <v>79.540000000000006</v>
      </c>
      <c r="I33" s="362">
        <v>82.86</v>
      </c>
      <c r="J33" s="362">
        <v>84</v>
      </c>
      <c r="K33" s="362">
        <v>80.665146001380506</v>
      </c>
      <c r="L33" s="362" t="s">
        <v>693</v>
      </c>
      <c r="M33" s="362">
        <v>83.905601159458499</v>
      </c>
      <c r="N33" s="362">
        <v>86.8</v>
      </c>
      <c r="O33" s="363">
        <v>86.49</v>
      </c>
      <c r="P33" s="364">
        <v>86.47</v>
      </c>
      <c r="Q33" s="364">
        <v>89.2</v>
      </c>
      <c r="R33" s="364">
        <v>88.24</v>
      </c>
      <c r="S33" s="364">
        <v>87.6</v>
      </c>
      <c r="T33" s="364">
        <v>83.7</v>
      </c>
      <c r="U33" s="364">
        <v>86.6</v>
      </c>
      <c r="V33" s="364">
        <v>86.8</v>
      </c>
      <c r="W33" s="364">
        <v>85.8</v>
      </c>
      <c r="X33" s="364">
        <v>87.7</v>
      </c>
    </row>
    <row r="34" spans="1:24" s="358" customFormat="1" ht="22.5">
      <c r="A34" s="360" t="s">
        <v>702</v>
      </c>
      <c r="B34" s="361"/>
      <c r="C34" s="361"/>
      <c r="D34" s="361"/>
      <c r="E34" s="361"/>
      <c r="F34" s="361"/>
      <c r="G34" s="361"/>
      <c r="H34" s="362">
        <v>83.37</v>
      </c>
      <c r="I34" s="362">
        <v>82.39</v>
      </c>
      <c r="J34" s="362">
        <v>81.5</v>
      </c>
      <c r="K34" s="362">
        <v>79.248213307038796</v>
      </c>
      <c r="L34" s="362" t="s">
        <v>693</v>
      </c>
      <c r="M34" s="362">
        <v>80.775650608880397</v>
      </c>
      <c r="N34" s="362">
        <v>84.3</v>
      </c>
      <c r="O34" s="363">
        <v>84.12</v>
      </c>
      <c r="P34" s="364">
        <v>84.37</v>
      </c>
      <c r="Q34" s="364">
        <v>82.4</v>
      </c>
      <c r="R34" s="364">
        <v>78.349999999999994</v>
      </c>
      <c r="S34" s="364">
        <v>87.1</v>
      </c>
      <c r="T34" s="364">
        <v>82.7</v>
      </c>
      <c r="U34" s="364">
        <v>84.1</v>
      </c>
      <c r="V34" s="364">
        <v>87.2</v>
      </c>
      <c r="W34" s="364">
        <v>86.4</v>
      </c>
      <c r="X34" s="364">
        <v>86.1</v>
      </c>
    </row>
    <row r="35" spans="1:24" s="358" customFormat="1">
      <c r="A35" s="360" t="s">
        <v>703</v>
      </c>
      <c r="B35" s="361"/>
      <c r="C35" s="361"/>
      <c r="D35" s="361"/>
      <c r="E35" s="361"/>
      <c r="F35" s="361"/>
      <c r="G35" s="361"/>
      <c r="H35" s="362">
        <v>83.51</v>
      </c>
      <c r="I35" s="362">
        <v>82.72</v>
      </c>
      <c r="J35" s="362">
        <v>85.8</v>
      </c>
      <c r="K35" s="362">
        <v>84.422819445578597</v>
      </c>
      <c r="L35" s="362" t="s">
        <v>693</v>
      </c>
      <c r="M35" s="362">
        <v>86.298825734232295</v>
      </c>
      <c r="N35" s="362">
        <v>85.6</v>
      </c>
      <c r="O35" s="363">
        <v>84.71</v>
      </c>
      <c r="P35" s="364">
        <v>82.71</v>
      </c>
      <c r="Q35" s="364">
        <v>90.01</v>
      </c>
      <c r="R35" s="364">
        <v>85.78</v>
      </c>
      <c r="S35" s="364">
        <v>83.2</v>
      </c>
      <c r="T35" s="364">
        <v>83.5</v>
      </c>
      <c r="U35" s="364">
        <v>90</v>
      </c>
      <c r="V35" s="364">
        <v>87.8</v>
      </c>
      <c r="W35" s="364">
        <v>86.7</v>
      </c>
      <c r="X35" s="364">
        <v>90.8</v>
      </c>
    </row>
    <row r="36" spans="1:24" s="358" customFormat="1">
      <c r="A36" s="360" t="s">
        <v>704</v>
      </c>
      <c r="B36" s="361"/>
      <c r="C36" s="361"/>
      <c r="D36" s="361"/>
      <c r="E36" s="361"/>
      <c r="F36" s="361"/>
      <c r="G36" s="361"/>
      <c r="H36" s="362">
        <v>79.48</v>
      </c>
      <c r="I36" s="362">
        <v>86.42</v>
      </c>
      <c r="J36" s="362">
        <v>82.4</v>
      </c>
      <c r="K36" s="362">
        <v>85.137691467779305</v>
      </c>
      <c r="L36" s="362" t="s">
        <v>693</v>
      </c>
      <c r="M36" s="362">
        <v>87.696912978403503</v>
      </c>
      <c r="N36" s="362">
        <v>84</v>
      </c>
      <c r="O36" s="363">
        <v>83.58</v>
      </c>
      <c r="P36" s="364">
        <v>86.55</v>
      </c>
      <c r="Q36" s="364">
        <v>90.85</v>
      </c>
      <c r="R36" s="364">
        <v>87.28</v>
      </c>
      <c r="S36" s="364">
        <v>92.1</v>
      </c>
      <c r="T36" s="364">
        <v>89.6</v>
      </c>
      <c r="U36" s="364">
        <v>90.1</v>
      </c>
      <c r="V36" s="364">
        <v>88.5</v>
      </c>
      <c r="W36" s="364">
        <v>88.1</v>
      </c>
      <c r="X36" s="364">
        <v>87.2</v>
      </c>
    </row>
    <row r="37" spans="1:24" s="358" customFormat="1">
      <c r="A37" s="360" t="s">
        <v>705</v>
      </c>
      <c r="B37" s="361"/>
      <c r="C37" s="361"/>
      <c r="D37" s="361"/>
      <c r="E37" s="361"/>
      <c r="F37" s="361"/>
      <c r="G37" s="361"/>
      <c r="H37" s="362">
        <v>78.819999999999993</v>
      </c>
      <c r="I37" s="362">
        <v>77.849999999999994</v>
      </c>
      <c r="J37" s="362">
        <v>80.099999999999994</v>
      </c>
      <c r="K37" s="362">
        <v>83.739916474867599</v>
      </c>
      <c r="L37" s="362" t="s">
        <v>693</v>
      </c>
      <c r="M37" s="362">
        <v>83.584947829921404</v>
      </c>
      <c r="N37" s="362">
        <v>83.6</v>
      </c>
      <c r="O37" s="363">
        <v>83.72</v>
      </c>
      <c r="P37" s="364">
        <v>84.88</v>
      </c>
      <c r="Q37" s="364">
        <v>84.41</v>
      </c>
      <c r="R37" s="364">
        <v>87.64</v>
      </c>
      <c r="S37" s="364">
        <v>85.4</v>
      </c>
      <c r="T37" s="364">
        <v>86.4</v>
      </c>
      <c r="U37" s="364">
        <v>86.2</v>
      </c>
      <c r="V37" s="364">
        <v>84.8</v>
      </c>
      <c r="W37" s="364">
        <v>87</v>
      </c>
      <c r="X37" s="364">
        <v>90.7</v>
      </c>
    </row>
    <row r="38" spans="1:24" s="358" customFormat="1">
      <c r="A38" s="360" t="s">
        <v>706</v>
      </c>
      <c r="B38" s="361"/>
      <c r="C38" s="361"/>
      <c r="D38" s="361"/>
      <c r="E38" s="361"/>
      <c r="F38" s="361"/>
      <c r="G38" s="361"/>
      <c r="H38" s="362">
        <v>83.77</v>
      </c>
      <c r="I38" s="362">
        <v>85.42</v>
      </c>
      <c r="J38" s="362">
        <v>84.6</v>
      </c>
      <c r="K38" s="362">
        <v>89.135904264908007</v>
      </c>
      <c r="L38" s="362" t="s">
        <v>693</v>
      </c>
      <c r="M38" s="362">
        <v>85.935550722958098</v>
      </c>
      <c r="N38" s="362">
        <v>88.2</v>
      </c>
      <c r="O38" s="363">
        <v>91.09</v>
      </c>
      <c r="P38" s="364">
        <v>88.88</v>
      </c>
      <c r="Q38" s="364">
        <v>89.39</v>
      </c>
      <c r="R38" s="364">
        <v>87.87</v>
      </c>
      <c r="S38" s="364">
        <v>88.4</v>
      </c>
      <c r="T38" s="364">
        <v>89.1</v>
      </c>
      <c r="U38" s="364">
        <v>92.5</v>
      </c>
      <c r="V38" s="364">
        <v>88.9</v>
      </c>
      <c r="W38" s="364">
        <v>88.1</v>
      </c>
      <c r="X38" s="364">
        <v>85.4</v>
      </c>
    </row>
    <row r="39" spans="1:24" s="358" customFormat="1">
      <c r="A39" s="360" t="s">
        <v>707</v>
      </c>
      <c r="B39" s="361"/>
      <c r="C39" s="361"/>
      <c r="D39" s="361"/>
      <c r="E39" s="361"/>
      <c r="F39" s="361"/>
      <c r="G39" s="361"/>
      <c r="H39" s="362">
        <v>89.99</v>
      </c>
      <c r="I39" s="362">
        <v>92.15</v>
      </c>
      <c r="J39" s="362">
        <v>89.3</v>
      </c>
      <c r="K39" s="362">
        <v>82.485285607418703</v>
      </c>
      <c r="L39" s="362" t="s">
        <v>693</v>
      </c>
      <c r="M39" s="362">
        <v>91.7880329882436</v>
      </c>
      <c r="N39" s="362">
        <v>92.5</v>
      </c>
      <c r="O39" s="363">
        <v>90.23</v>
      </c>
      <c r="P39" s="364">
        <v>93.79</v>
      </c>
      <c r="Q39" s="364">
        <v>91.94</v>
      </c>
      <c r="R39" s="364">
        <v>92.2</v>
      </c>
      <c r="S39" s="364">
        <v>91.1</v>
      </c>
      <c r="T39" s="364">
        <v>90.3</v>
      </c>
      <c r="U39" s="364">
        <v>94.7</v>
      </c>
      <c r="V39" s="364">
        <v>89.5</v>
      </c>
      <c r="W39" s="364">
        <v>89.6</v>
      </c>
      <c r="X39" s="364">
        <v>91.2</v>
      </c>
    </row>
    <row r="40" spans="1:24" s="358" customFormat="1">
      <c r="A40" s="360" t="s">
        <v>708</v>
      </c>
      <c r="B40" s="361"/>
      <c r="C40" s="361"/>
      <c r="D40" s="361"/>
      <c r="E40" s="361"/>
      <c r="F40" s="361"/>
      <c r="G40" s="361"/>
      <c r="H40" s="362">
        <v>92.95</v>
      </c>
      <c r="I40" s="362">
        <v>91.96</v>
      </c>
      <c r="J40" s="362">
        <v>85.8</v>
      </c>
      <c r="K40" s="362">
        <v>87.865177082236798</v>
      </c>
      <c r="L40" s="362" t="s">
        <v>693</v>
      </c>
      <c r="M40" s="362">
        <v>86.8392057666494</v>
      </c>
      <c r="N40" s="362">
        <v>87.8</v>
      </c>
      <c r="O40" s="363">
        <v>92.33</v>
      </c>
      <c r="P40" s="364">
        <v>91.38</v>
      </c>
      <c r="Q40" s="364">
        <v>91.8</v>
      </c>
      <c r="R40" s="364">
        <v>90.91</v>
      </c>
      <c r="S40" s="364">
        <v>92.3</v>
      </c>
      <c r="T40" s="364">
        <v>90.1</v>
      </c>
      <c r="U40" s="364">
        <v>87.6</v>
      </c>
      <c r="V40" s="364">
        <v>90.7</v>
      </c>
      <c r="W40" s="364">
        <v>87.2</v>
      </c>
      <c r="X40" s="364">
        <v>91.2</v>
      </c>
    </row>
    <row r="41" spans="1:24" s="358" customFormat="1">
      <c r="A41" s="360" t="s">
        <v>709</v>
      </c>
      <c r="B41" s="361"/>
      <c r="C41" s="361"/>
      <c r="D41" s="361"/>
      <c r="E41" s="361"/>
      <c r="F41" s="361"/>
      <c r="G41" s="361"/>
      <c r="H41" s="362">
        <v>85.84</v>
      </c>
      <c r="I41" s="362">
        <v>86.19</v>
      </c>
      <c r="J41" s="362">
        <v>87</v>
      </c>
      <c r="K41" s="362">
        <v>86.163832247695197</v>
      </c>
      <c r="L41" s="362" t="s">
        <v>693</v>
      </c>
      <c r="M41" s="362">
        <v>89.223615612230603</v>
      </c>
      <c r="N41" s="362">
        <v>82.5</v>
      </c>
      <c r="O41" s="363">
        <v>92.93</v>
      </c>
      <c r="P41" s="364">
        <v>95.68</v>
      </c>
      <c r="Q41" s="364">
        <v>92.79</v>
      </c>
      <c r="R41" s="364">
        <v>89.59</v>
      </c>
      <c r="S41" s="364">
        <v>91.9</v>
      </c>
      <c r="T41" s="364">
        <v>97.9</v>
      </c>
      <c r="U41" s="364">
        <v>87.6</v>
      </c>
      <c r="V41" s="364">
        <v>88.1</v>
      </c>
      <c r="W41" s="364">
        <v>85.9</v>
      </c>
      <c r="X41" s="364">
        <v>90.6</v>
      </c>
    </row>
    <row r="42" spans="1:24" s="358" customFormat="1">
      <c r="A42" s="360" t="s">
        <v>710</v>
      </c>
      <c r="B42" s="361"/>
      <c r="C42" s="361"/>
      <c r="D42" s="361"/>
      <c r="E42" s="361"/>
      <c r="F42" s="361"/>
      <c r="G42" s="361"/>
      <c r="H42" s="362" t="s">
        <v>562</v>
      </c>
      <c r="I42" s="362" t="s">
        <v>562</v>
      </c>
      <c r="J42" s="362" t="s">
        <v>562</v>
      </c>
      <c r="K42" s="362" t="s">
        <v>562</v>
      </c>
      <c r="L42" s="362" t="s">
        <v>693</v>
      </c>
      <c r="M42" s="362">
        <v>86.3</v>
      </c>
      <c r="N42" s="362">
        <v>87.6</v>
      </c>
      <c r="O42" s="364">
        <v>80.56</v>
      </c>
      <c r="P42" s="364">
        <v>76.86</v>
      </c>
      <c r="Q42" s="364">
        <v>87.97</v>
      </c>
      <c r="R42" s="364">
        <v>86.1</v>
      </c>
      <c r="S42" s="364">
        <v>83.6</v>
      </c>
      <c r="T42" s="364">
        <v>76.599999999999994</v>
      </c>
      <c r="U42" s="364">
        <v>88.2</v>
      </c>
      <c r="V42" s="364">
        <v>85.2</v>
      </c>
      <c r="W42" s="364">
        <v>91.5</v>
      </c>
      <c r="X42" s="364">
        <v>75.2</v>
      </c>
    </row>
    <row r="43" spans="1:24" s="358" customFormat="1">
      <c r="A43" s="360" t="s">
        <v>711</v>
      </c>
      <c r="B43" s="361"/>
      <c r="C43" s="361"/>
      <c r="D43" s="361"/>
      <c r="E43" s="361"/>
      <c r="F43" s="361"/>
      <c r="G43" s="361"/>
      <c r="H43" s="362" t="s">
        <v>562</v>
      </c>
      <c r="I43" s="362" t="s">
        <v>562</v>
      </c>
      <c r="J43" s="362" t="s">
        <v>562</v>
      </c>
      <c r="K43" s="362" t="s">
        <v>562</v>
      </c>
      <c r="L43" s="362" t="s">
        <v>693</v>
      </c>
      <c r="M43" s="362">
        <v>81.099999999999994</v>
      </c>
      <c r="N43" s="362">
        <v>80.3</v>
      </c>
      <c r="O43" s="364">
        <v>81.88</v>
      </c>
      <c r="P43" s="364">
        <v>77.63</v>
      </c>
      <c r="Q43" s="364">
        <v>73.12</v>
      </c>
      <c r="R43" s="364">
        <v>80.13</v>
      </c>
      <c r="S43" s="364">
        <v>68.7</v>
      </c>
      <c r="T43" s="364">
        <v>61.6</v>
      </c>
      <c r="U43" s="364">
        <v>74.7</v>
      </c>
      <c r="V43" s="364">
        <v>82.9</v>
      </c>
      <c r="W43" s="364">
        <v>74.400000000000006</v>
      </c>
      <c r="X43" s="364">
        <v>67.7</v>
      </c>
    </row>
    <row r="44" spans="1:24" s="358" customFormat="1">
      <c r="A44" s="365" t="s">
        <v>199</v>
      </c>
      <c r="B44" s="366"/>
      <c r="C44" s="366"/>
      <c r="D44" s="366"/>
      <c r="E44" s="366"/>
      <c r="F44" s="366"/>
      <c r="G44" s="366"/>
      <c r="H44" s="367">
        <v>82.57</v>
      </c>
      <c r="I44" s="367">
        <v>84.4</v>
      </c>
      <c r="J44" s="367">
        <v>83.6</v>
      </c>
      <c r="K44" s="367">
        <v>84.005266367835205</v>
      </c>
      <c r="L44" s="367" t="s">
        <v>693</v>
      </c>
      <c r="M44" s="367">
        <v>84.915346684259106</v>
      </c>
      <c r="N44" s="367">
        <v>86.1</v>
      </c>
      <c r="O44" s="367">
        <v>86.27</v>
      </c>
      <c r="P44" s="367">
        <v>86.63</v>
      </c>
      <c r="Q44" s="367">
        <v>87.56</v>
      </c>
      <c r="R44" s="367">
        <v>87.09</v>
      </c>
      <c r="S44" s="367">
        <v>88</v>
      </c>
      <c r="T44" s="367">
        <v>86.3</v>
      </c>
      <c r="U44" s="367">
        <v>86</v>
      </c>
      <c r="V44" s="367">
        <v>87.4</v>
      </c>
      <c r="W44" s="367">
        <v>86.5</v>
      </c>
      <c r="X44" s="367">
        <v>82.6</v>
      </c>
    </row>
    <row r="45" spans="1:24" s="358" customFormat="1">
      <c r="A45" s="368"/>
      <c r="B45" s="368"/>
      <c r="C45" s="368"/>
      <c r="D45" s="368"/>
      <c r="E45" s="368"/>
      <c r="F45" s="368"/>
      <c r="G45" s="368"/>
      <c r="H45" s="369"/>
      <c r="I45" s="369"/>
      <c r="J45" s="369"/>
      <c r="K45" s="369"/>
      <c r="L45" s="369"/>
      <c r="M45" s="369"/>
      <c r="N45" s="368"/>
      <c r="O45" s="368"/>
      <c r="P45" s="368"/>
      <c r="Q45" s="368"/>
      <c r="R45" s="368"/>
      <c r="S45" s="368"/>
      <c r="T45" s="368"/>
      <c r="U45" s="368"/>
      <c r="V45" s="368"/>
      <c r="W45" s="368"/>
      <c r="X45" s="368"/>
    </row>
    <row r="46" spans="1:24">
      <c r="A46" s="370"/>
      <c r="G46" s="370"/>
      <c r="N46" s="370"/>
    </row>
    <row r="47" spans="1:24">
      <c r="A47" s="370"/>
      <c r="G47" s="370"/>
      <c r="N47" s="371"/>
    </row>
    <row r="48" spans="1:24" s="355" customFormat="1"/>
    <row r="65" spans="2:2">
      <c r="B65" s="354"/>
    </row>
  </sheetData>
  <mergeCells count="4">
    <mergeCell ref="A21:X21"/>
    <mergeCell ref="A22:X22"/>
    <mergeCell ref="A23:X23"/>
    <mergeCell ref="A20:K20"/>
  </mergeCells>
  <pageMargins left="0.7" right="0.7" top="0.75" bottom="0.75" header="0.51180555555555496" footer="0.51180555555555496"/>
  <pageSetup paperSize="9" orientation="portrait" horizontalDpi="300" verticalDpi="30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2D050"/>
  </sheetPr>
  <dimension ref="A1:AMJ73"/>
  <sheetViews>
    <sheetView topLeftCell="A10" zoomScale="110" zoomScaleNormal="110" workbookViewId="0">
      <selection activeCell="A25" sqref="A25"/>
    </sheetView>
  </sheetViews>
  <sheetFormatPr baseColWidth="10" defaultColWidth="10.125" defaultRowHeight="15"/>
  <cols>
    <col min="1" max="1" width="16.125" style="355" customWidth="1"/>
    <col min="2" max="6" width="6.625" style="356" customWidth="1"/>
    <col min="7" max="11" width="6.625" style="355" customWidth="1"/>
    <col min="12" max="12" width="8.625" style="355" customWidth="1"/>
    <col min="13" max="14" width="6.375" style="355" customWidth="1"/>
    <col min="15" max="67" width="8.625" style="355" customWidth="1"/>
    <col min="68" max="256" width="10.125" style="355"/>
    <col min="257" max="257" width="16.125" style="355" customWidth="1"/>
    <col min="258" max="267" width="6.625" style="355" customWidth="1"/>
    <col min="268" max="268" width="8.625" style="355" customWidth="1"/>
    <col min="269" max="270" width="6.375" style="355" customWidth="1"/>
    <col min="271" max="323" width="8.625" style="355" customWidth="1"/>
    <col min="324" max="512" width="10.125" style="355"/>
    <col min="513" max="513" width="16.125" style="355" customWidth="1"/>
    <col min="514" max="523" width="6.625" style="355" customWidth="1"/>
    <col min="524" max="524" width="8.625" style="355" customWidth="1"/>
    <col min="525" max="526" width="6.375" style="355" customWidth="1"/>
    <col min="527" max="579" width="8.625" style="355" customWidth="1"/>
    <col min="580" max="768" width="10.125" style="355"/>
    <col min="769" max="769" width="16.125" style="355" customWidth="1"/>
    <col min="770" max="779" width="6.625" style="355" customWidth="1"/>
    <col min="780" max="780" width="8.625" style="355" customWidth="1"/>
    <col min="781" max="782" width="6.375" style="355" customWidth="1"/>
    <col min="783" max="835" width="8.625" style="355" customWidth="1"/>
    <col min="836" max="1024" width="10.125" style="355"/>
  </cols>
  <sheetData>
    <row r="1" ht="2.25" customHeight="1"/>
    <row r="24" spans="1:17">
      <c r="A24" s="582" t="s">
        <v>864</v>
      </c>
      <c r="B24" s="582"/>
      <c r="C24" s="582"/>
      <c r="D24" s="582"/>
      <c r="E24" s="582"/>
      <c r="F24" s="582"/>
      <c r="G24" s="582"/>
      <c r="H24" s="582"/>
    </row>
    <row r="26" spans="1:17">
      <c r="A26" s="578" t="s">
        <v>689</v>
      </c>
      <c r="B26" s="578"/>
      <c r="C26" s="578"/>
      <c r="D26" s="578"/>
      <c r="E26" s="578"/>
      <c r="F26" s="578"/>
      <c r="G26" s="578"/>
      <c r="H26" s="578"/>
      <c r="I26" s="578"/>
      <c r="J26" s="578"/>
      <c r="K26" s="578"/>
      <c r="L26" s="578"/>
      <c r="M26" s="578"/>
      <c r="N26" s="578"/>
      <c r="O26" s="578"/>
      <c r="P26" s="578"/>
      <c r="Q26" s="578"/>
    </row>
    <row r="27" spans="1:17" s="377" customFormat="1">
      <c r="A27" s="372" t="s">
        <v>712</v>
      </c>
      <c r="B27" s="373"/>
      <c r="C27" s="374"/>
      <c r="D27" s="374"/>
      <c r="E27" s="375"/>
      <c r="F27" s="373"/>
      <c r="G27" s="373"/>
      <c r="H27" s="373"/>
      <c r="I27" s="373"/>
      <c r="J27" s="373"/>
      <c r="K27" s="373"/>
      <c r="L27" s="373"/>
      <c r="M27" s="373"/>
      <c r="N27" s="373"/>
      <c r="O27" s="376"/>
      <c r="P27" s="373"/>
      <c r="Q27" s="373"/>
    </row>
    <row r="28" spans="1:17" s="377" customFormat="1">
      <c r="A28" s="378"/>
      <c r="B28" s="363"/>
      <c r="C28" s="363"/>
      <c r="D28" s="363"/>
      <c r="E28" s="369"/>
      <c r="F28" s="369"/>
      <c r="G28" s="368"/>
      <c r="H28" s="368"/>
      <c r="I28" s="368"/>
      <c r="J28" s="368"/>
      <c r="K28" s="368"/>
      <c r="L28" s="368"/>
      <c r="M28" s="368"/>
      <c r="N28" s="368"/>
      <c r="O28" s="368"/>
      <c r="P28" s="368"/>
      <c r="Q28" s="368"/>
    </row>
    <row r="29" spans="1:17" s="377" customFormat="1">
      <c r="A29" s="379" t="s">
        <v>713</v>
      </c>
      <c r="B29" s="380"/>
      <c r="C29" s="380"/>
      <c r="D29" s="380"/>
      <c r="E29" s="380"/>
      <c r="F29" s="380"/>
      <c r="G29" s="380"/>
      <c r="H29" s="380"/>
      <c r="I29" s="380"/>
      <c r="J29" s="380"/>
      <c r="K29" s="380"/>
      <c r="L29" s="380"/>
      <c r="M29" s="380"/>
      <c r="N29" s="380"/>
      <c r="O29" s="368"/>
      <c r="P29" s="368"/>
      <c r="Q29" s="368"/>
    </row>
    <row r="30" spans="1:17" s="377" customFormat="1">
      <c r="A30" s="359"/>
      <c r="B30" s="359">
        <v>2004</v>
      </c>
      <c r="C30" s="359">
        <v>2005</v>
      </c>
      <c r="D30" s="359">
        <v>2006</v>
      </c>
      <c r="E30" s="359">
        <v>2007</v>
      </c>
      <c r="F30" s="359">
        <v>2008</v>
      </c>
      <c r="G30" s="359">
        <v>2009</v>
      </c>
      <c r="H30" s="359">
        <v>2010</v>
      </c>
      <c r="I30" s="359">
        <v>2011</v>
      </c>
      <c r="J30" s="359">
        <v>2012</v>
      </c>
      <c r="K30" s="359">
        <v>2013</v>
      </c>
      <c r="L30" s="359">
        <v>2014</v>
      </c>
      <c r="M30" s="359">
        <v>2015</v>
      </c>
      <c r="N30" s="359">
        <v>2016</v>
      </c>
      <c r="O30" s="359">
        <v>2017</v>
      </c>
      <c r="P30" s="359">
        <v>2018</v>
      </c>
      <c r="Q30" s="359">
        <v>2019</v>
      </c>
    </row>
    <row r="31" spans="1:17" s="377" customFormat="1">
      <c r="A31" s="360" t="s">
        <v>692</v>
      </c>
      <c r="B31" s="362">
        <v>77.66</v>
      </c>
      <c r="C31" s="362">
        <v>80.262421003914994</v>
      </c>
      <c r="D31" s="362">
        <v>73.909680511096198</v>
      </c>
      <c r="E31" s="362">
        <v>79.763218716098393</v>
      </c>
      <c r="F31" s="362">
        <v>73.895144777427703</v>
      </c>
      <c r="G31" s="362">
        <v>75.8</v>
      </c>
      <c r="H31" s="364">
        <v>79.69</v>
      </c>
      <c r="I31" s="364">
        <v>85.48</v>
      </c>
      <c r="J31" s="364">
        <v>79.66</v>
      </c>
      <c r="K31" s="364">
        <v>76.959999999999994</v>
      </c>
      <c r="L31" s="364">
        <v>77.599999999999994</v>
      </c>
      <c r="M31" s="364">
        <v>77.400000000000006</v>
      </c>
      <c r="N31" s="364">
        <v>72.8</v>
      </c>
      <c r="O31" s="364">
        <v>73.3</v>
      </c>
      <c r="P31" s="364">
        <v>77.900000000000006</v>
      </c>
      <c r="Q31" s="364">
        <v>74.900000000000006</v>
      </c>
    </row>
    <row r="32" spans="1:17" s="377" customFormat="1">
      <c r="A32" s="360" t="s">
        <v>694</v>
      </c>
      <c r="B32" s="362">
        <v>90.91</v>
      </c>
      <c r="C32" s="362">
        <v>84.469523452574293</v>
      </c>
      <c r="D32" s="362">
        <v>83.985375839820804</v>
      </c>
      <c r="E32" s="362">
        <v>90.626519543669204</v>
      </c>
      <c r="F32" s="362">
        <v>83.926798127393994</v>
      </c>
      <c r="G32" s="362">
        <v>83.9</v>
      </c>
      <c r="H32" s="364">
        <v>85.21</v>
      </c>
      <c r="I32" s="364">
        <v>85.35</v>
      </c>
      <c r="J32" s="364">
        <v>80.239999999999995</v>
      </c>
      <c r="K32" s="364">
        <v>84.79</v>
      </c>
      <c r="L32" s="364">
        <v>89.6</v>
      </c>
      <c r="M32" s="364">
        <v>85.1</v>
      </c>
      <c r="N32" s="364">
        <v>84.1</v>
      </c>
      <c r="O32" s="364">
        <v>75.900000000000006</v>
      </c>
      <c r="P32" s="364">
        <v>92</v>
      </c>
      <c r="Q32" s="364">
        <v>80.599999999999994</v>
      </c>
    </row>
    <row r="33" spans="1:17" s="377" customFormat="1">
      <c r="A33" s="360" t="s">
        <v>695</v>
      </c>
      <c r="B33" s="362">
        <v>94.29</v>
      </c>
      <c r="C33" s="362">
        <v>91.6846062728536</v>
      </c>
      <c r="D33" s="362">
        <v>92.421521787924505</v>
      </c>
      <c r="E33" s="362">
        <v>85.2472969864275</v>
      </c>
      <c r="F33" s="362">
        <v>81.709547362733304</v>
      </c>
      <c r="G33" s="362">
        <v>90.2</v>
      </c>
      <c r="H33" s="364">
        <v>84.36</v>
      </c>
      <c r="I33" s="364">
        <v>89.26</v>
      </c>
      <c r="J33" s="364">
        <v>83.37</v>
      </c>
      <c r="K33" s="364">
        <v>78.41</v>
      </c>
      <c r="L33" s="364">
        <v>87.5</v>
      </c>
      <c r="M33" s="364">
        <v>75.7</v>
      </c>
      <c r="N33" s="364">
        <v>80.900000000000006</v>
      </c>
      <c r="O33" s="364">
        <v>90.7</v>
      </c>
      <c r="P33" s="364">
        <v>86.7</v>
      </c>
      <c r="Q33" s="364">
        <v>82.8</v>
      </c>
    </row>
    <row r="34" spans="1:17" s="377" customFormat="1">
      <c r="A34" s="360" t="s">
        <v>696</v>
      </c>
      <c r="B34" s="362">
        <v>77.010000000000005</v>
      </c>
      <c r="C34" s="362">
        <v>70.731696133812704</v>
      </c>
      <c r="D34" s="362">
        <v>86.292659728480601</v>
      </c>
      <c r="E34" s="362">
        <v>86.425607587433305</v>
      </c>
      <c r="F34" s="362">
        <v>69.207865719988206</v>
      </c>
      <c r="G34" s="362">
        <v>76.099999999999994</v>
      </c>
      <c r="H34" s="364">
        <v>78.010000000000005</v>
      </c>
      <c r="I34" s="364">
        <v>85.7</v>
      </c>
      <c r="J34" s="364">
        <v>82.59</v>
      </c>
      <c r="K34" s="364">
        <v>81.92</v>
      </c>
      <c r="L34" s="364">
        <v>79</v>
      </c>
      <c r="M34" s="364">
        <v>82.8</v>
      </c>
      <c r="N34" s="364">
        <v>83.4</v>
      </c>
      <c r="O34" s="364">
        <v>83.1</v>
      </c>
      <c r="P34" s="364">
        <v>81.900000000000006</v>
      </c>
      <c r="Q34" s="364">
        <v>84.5</v>
      </c>
    </row>
    <row r="35" spans="1:17" s="377" customFormat="1">
      <c r="A35" s="360" t="s">
        <v>697</v>
      </c>
      <c r="B35" s="362">
        <v>67.010000000000005</v>
      </c>
      <c r="C35" s="362">
        <v>74.847822450547696</v>
      </c>
      <c r="D35" s="362">
        <v>64.800437747979004</v>
      </c>
      <c r="E35" s="362">
        <v>65.869723323397196</v>
      </c>
      <c r="F35" s="362">
        <v>72.016018113941897</v>
      </c>
      <c r="G35" s="362">
        <v>60.4</v>
      </c>
      <c r="H35" s="364">
        <v>68.569999999999993</v>
      </c>
      <c r="I35" s="364">
        <v>73.709999999999994</v>
      </c>
      <c r="J35" s="364">
        <v>81.48</v>
      </c>
      <c r="K35" s="364">
        <v>76.56</v>
      </c>
      <c r="L35" s="364">
        <v>73.099999999999994</v>
      </c>
      <c r="M35" s="364">
        <v>72.3</v>
      </c>
      <c r="N35" s="364">
        <v>67.3</v>
      </c>
      <c r="O35" s="364">
        <v>79.099999999999994</v>
      </c>
      <c r="P35" s="364">
        <v>71.599999999999994</v>
      </c>
      <c r="Q35" s="364">
        <v>77.2</v>
      </c>
    </row>
    <row r="36" spans="1:17" s="377" customFormat="1">
      <c r="A36" s="360" t="s">
        <v>698</v>
      </c>
      <c r="B36" s="362">
        <v>78.180000000000007</v>
      </c>
      <c r="C36" s="362">
        <v>84.144934888417794</v>
      </c>
      <c r="D36" s="362">
        <v>88.710105109639599</v>
      </c>
      <c r="E36" s="362">
        <v>80.595987749905404</v>
      </c>
      <c r="F36" s="362">
        <v>86.887722074372405</v>
      </c>
      <c r="G36" s="362">
        <v>79.2</v>
      </c>
      <c r="H36" s="364">
        <v>82.61</v>
      </c>
      <c r="I36" s="364">
        <v>76.55</v>
      </c>
      <c r="J36" s="364">
        <v>88.89</v>
      </c>
      <c r="K36" s="364">
        <v>77.650000000000006</v>
      </c>
      <c r="L36" s="364">
        <v>88.2</v>
      </c>
      <c r="M36" s="364">
        <v>87.6</v>
      </c>
      <c r="N36" s="364">
        <v>80.400000000000006</v>
      </c>
      <c r="O36" s="364">
        <v>89.8</v>
      </c>
      <c r="P36" s="364">
        <v>83.6</v>
      </c>
      <c r="Q36" s="364">
        <v>86.8</v>
      </c>
    </row>
    <row r="37" spans="1:17" s="377" customFormat="1">
      <c r="A37" s="360" t="s">
        <v>699</v>
      </c>
      <c r="B37" s="362">
        <v>85.9</v>
      </c>
      <c r="C37" s="362">
        <v>74.679735041027001</v>
      </c>
      <c r="D37" s="362">
        <v>83.881212769268203</v>
      </c>
      <c r="E37" s="362">
        <v>87.235784277789904</v>
      </c>
      <c r="F37" s="362">
        <v>77.710104515006293</v>
      </c>
      <c r="G37" s="362">
        <v>84.6</v>
      </c>
      <c r="H37" s="364">
        <v>78.97</v>
      </c>
      <c r="I37" s="364">
        <v>80.2</v>
      </c>
      <c r="J37" s="364">
        <v>86.5</v>
      </c>
      <c r="K37" s="364">
        <v>84.78</v>
      </c>
      <c r="L37" s="364">
        <v>81.3</v>
      </c>
      <c r="M37" s="364">
        <v>79.400000000000006</v>
      </c>
      <c r="N37" s="364">
        <v>73.400000000000006</v>
      </c>
      <c r="O37" s="364">
        <v>81.900000000000006</v>
      </c>
      <c r="P37" s="364">
        <v>75</v>
      </c>
      <c r="Q37" s="364">
        <v>77.2</v>
      </c>
    </row>
    <row r="38" spans="1:17" s="377" customFormat="1">
      <c r="A38" s="360" t="s">
        <v>700</v>
      </c>
      <c r="B38" s="362">
        <v>79.38</v>
      </c>
      <c r="C38" s="362">
        <v>81.513320319729502</v>
      </c>
      <c r="D38" s="362">
        <v>77.670961209129104</v>
      </c>
      <c r="E38" s="362">
        <v>82.396403614189694</v>
      </c>
      <c r="F38" s="362">
        <v>81.525425321045802</v>
      </c>
      <c r="G38" s="362">
        <v>77.8</v>
      </c>
      <c r="H38" s="364">
        <v>80.02</v>
      </c>
      <c r="I38" s="364">
        <v>80.489999999999995</v>
      </c>
      <c r="J38" s="364">
        <v>81.459999999999994</v>
      </c>
      <c r="K38" s="364">
        <v>90.01</v>
      </c>
      <c r="L38" s="364">
        <v>81</v>
      </c>
      <c r="M38" s="364">
        <v>84.6</v>
      </c>
      <c r="N38" s="364">
        <v>80.400000000000006</v>
      </c>
      <c r="O38" s="364">
        <v>86.3</v>
      </c>
      <c r="P38" s="364">
        <v>74.099999999999994</v>
      </c>
      <c r="Q38" s="364">
        <v>78.400000000000006</v>
      </c>
    </row>
    <row r="39" spans="1:17" s="377" customFormat="1">
      <c r="A39" s="360" t="s">
        <v>701</v>
      </c>
      <c r="B39" s="362">
        <v>71.92</v>
      </c>
      <c r="C39" s="362">
        <v>75.004027414773205</v>
      </c>
      <c r="D39" s="362">
        <v>75.526489252443199</v>
      </c>
      <c r="E39" s="362">
        <v>75.072702544312605</v>
      </c>
      <c r="F39" s="362">
        <v>76.451551190893198</v>
      </c>
      <c r="G39" s="362">
        <v>77.400000000000006</v>
      </c>
      <c r="H39" s="364">
        <v>76.59</v>
      </c>
      <c r="I39" s="364">
        <v>76</v>
      </c>
      <c r="J39" s="364">
        <v>79.349999999999994</v>
      </c>
      <c r="K39" s="364">
        <v>76.040000000000006</v>
      </c>
      <c r="L39" s="364">
        <v>76.099999999999994</v>
      </c>
      <c r="M39" s="364">
        <v>81.2</v>
      </c>
      <c r="N39" s="364">
        <v>73.2</v>
      </c>
      <c r="O39" s="364">
        <v>77.400000000000006</v>
      </c>
      <c r="P39" s="364">
        <v>75.8</v>
      </c>
      <c r="Q39" s="364">
        <v>78.3</v>
      </c>
    </row>
    <row r="40" spans="1:17" s="377" customFormat="1">
      <c r="A40" s="360" t="s">
        <v>702</v>
      </c>
      <c r="B40" s="362">
        <v>73.36</v>
      </c>
      <c r="C40" s="362">
        <v>80.637826221982493</v>
      </c>
      <c r="D40" s="362">
        <v>80.635457274654598</v>
      </c>
      <c r="E40" s="362">
        <v>80.469672659517798</v>
      </c>
      <c r="F40" s="362">
        <v>74.597216725756198</v>
      </c>
      <c r="G40" s="362">
        <v>77.900000000000006</v>
      </c>
      <c r="H40" s="364">
        <v>77.069999999999993</v>
      </c>
      <c r="I40" s="364">
        <v>77.13</v>
      </c>
      <c r="J40" s="364">
        <v>75</v>
      </c>
      <c r="K40" s="364">
        <v>80</v>
      </c>
      <c r="L40" s="364">
        <v>78.400000000000006</v>
      </c>
      <c r="M40" s="364">
        <v>83.7</v>
      </c>
      <c r="N40" s="364">
        <v>76.5</v>
      </c>
      <c r="O40" s="364">
        <v>74.8</v>
      </c>
      <c r="P40" s="364">
        <v>75.599999999999994</v>
      </c>
      <c r="Q40" s="364">
        <v>82.7</v>
      </c>
    </row>
    <row r="41" spans="1:17" s="377" customFormat="1">
      <c r="A41" s="360" t="s">
        <v>703</v>
      </c>
      <c r="B41" s="362">
        <v>78.180000000000007</v>
      </c>
      <c r="C41" s="362">
        <v>81.752567762987198</v>
      </c>
      <c r="D41" s="362">
        <v>91.892168543972403</v>
      </c>
      <c r="E41" s="362">
        <v>83.139020664147196</v>
      </c>
      <c r="F41" s="362">
        <v>87.515382722126503</v>
      </c>
      <c r="G41" s="362">
        <v>85.7</v>
      </c>
      <c r="H41" s="364">
        <v>76.81</v>
      </c>
      <c r="I41" s="364">
        <v>78.13</v>
      </c>
      <c r="J41" s="364">
        <v>80.53</v>
      </c>
      <c r="K41" s="364">
        <v>75</v>
      </c>
      <c r="L41" s="364">
        <v>86.6</v>
      </c>
      <c r="M41" s="364">
        <v>77.7</v>
      </c>
      <c r="N41" s="364">
        <v>85.3</v>
      </c>
      <c r="O41" s="364">
        <v>82.7</v>
      </c>
      <c r="P41" s="364">
        <v>86.3</v>
      </c>
      <c r="Q41" s="364">
        <v>84</v>
      </c>
    </row>
    <row r="42" spans="1:17" s="377" customFormat="1">
      <c r="A42" s="360" t="s">
        <v>704</v>
      </c>
      <c r="B42" s="362">
        <v>77.430000000000007</v>
      </c>
      <c r="C42" s="362">
        <v>65.7855623697276</v>
      </c>
      <c r="D42" s="362">
        <v>71.130903122270894</v>
      </c>
      <c r="E42" s="362">
        <v>77.396470272234595</v>
      </c>
      <c r="F42" s="362">
        <v>70.650176017944602</v>
      </c>
      <c r="G42" s="362">
        <v>78.599999999999994</v>
      </c>
      <c r="H42" s="364">
        <v>74.03</v>
      </c>
      <c r="I42" s="364">
        <v>79.8</v>
      </c>
      <c r="J42" s="364">
        <v>83.33</v>
      </c>
      <c r="K42" s="364">
        <v>81.91</v>
      </c>
      <c r="L42" s="364">
        <v>75.7</v>
      </c>
      <c r="M42" s="364">
        <v>77.2</v>
      </c>
      <c r="N42" s="364">
        <v>73.8</v>
      </c>
      <c r="O42" s="364">
        <v>84.7</v>
      </c>
      <c r="P42" s="364">
        <v>78.900000000000006</v>
      </c>
      <c r="Q42" s="364">
        <v>76</v>
      </c>
    </row>
    <row r="43" spans="1:17" s="377" customFormat="1">
      <c r="A43" s="360" t="s">
        <v>705</v>
      </c>
      <c r="B43" s="362">
        <v>67.959999999999994</v>
      </c>
      <c r="C43" s="362">
        <v>72.930709792957501</v>
      </c>
      <c r="D43" s="362">
        <v>70.809322664920202</v>
      </c>
      <c r="E43" s="362">
        <v>75.1525030500611</v>
      </c>
      <c r="F43" s="362">
        <v>69.711893516530694</v>
      </c>
      <c r="G43" s="362">
        <v>77.7</v>
      </c>
      <c r="H43" s="364">
        <v>72.78</v>
      </c>
      <c r="I43" s="364">
        <v>77.13</v>
      </c>
      <c r="J43" s="364">
        <v>72.19</v>
      </c>
      <c r="K43" s="364">
        <v>80.650000000000006</v>
      </c>
      <c r="L43" s="364">
        <v>83.3</v>
      </c>
      <c r="M43" s="364">
        <v>83.3</v>
      </c>
      <c r="N43" s="364">
        <v>73.900000000000006</v>
      </c>
      <c r="O43" s="364">
        <v>76.599999999999994</v>
      </c>
      <c r="P43" s="364">
        <v>77.400000000000006</v>
      </c>
      <c r="Q43" s="364">
        <v>76.900000000000006</v>
      </c>
    </row>
    <row r="44" spans="1:17" s="377" customFormat="1">
      <c r="A44" s="360" t="s">
        <v>706</v>
      </c>
      <c r="B44" s="362">
        <v>82.1</v>
      </c>
      <c r="C44" s="362">
        <v>87.504107916934004</v>
      </c>
      <c r="D44" s="362">
        <v>81.023927611731906</v>
      </c>
      <c r="E44" s="362">
        <v>84.282059000602104</v>
      </c>
      <c r="F44" s="362">
        <v>75.352028994118001</v>
      </c>
      <c r="G44" s="362">
        <v>74.099999999999994</v>
      </c>
      <c r="H44" s="364">
        <v>84.66</v>
      </c>
      <c r="I44" s="364">
        <v>88.69</v>
      </c>
      <c r="J44" s="364">
        <v>84.93</v>
      </c>
      <c r="K44" s="364">
        <v>86.39</v>
      </c>
      <c r="L44" s="364">
        <v>85.1</v>
      </c>
      <c r="M44" s="364">
        <v>85.3</v>
      </c>
      <c r="N44" s="364">
        <v>83.9</v>
      </c>
      <c r="O44" s="364">
        <v>70.2</v>
      </c>
      <c r="P44" s="364">
        <v>63.6</v>
      </c>
      <c r="Q44" s="364">
        <v>86</v>
      </c>
    </row>
    <row r="45" spans="1:17" s="377" customFormat="1">
      <c r="A45" s="360" t="s">
        <v>707</v>
      </c>
      <c r="B45" s="362">
        <v>90.03</v>
      </c>
      <c r="C45" s="362">
        <v>87.489858558809004</v>
      </c>
      <c r="D45" s="362">
        <v>80.179981634527095</v>
      </c>
      <c r="E45" s="362">
        <v>87.690122778083193</v>
      </c>
      <c r="F45" s="362">
        <v>80.005433306166694</v>
      </c>
      <c r="G45" s="362">
        <v>85.9</v>
      </c>
      <c r="H45" s="364">
        <v>82.93</v>
      </c>
      <c r="I45" s="364">
        <v>82.44</v>
      </c>
      <c r="J45" s="364">
        <v>82.26</v>
      </c>
      <c r="K45" s="364">
        <v>77.23</v>
      </c>
      <c r="L45" s="364">
        <v>80.599999999999994</v>
      </c>
      <c r="M45" s="364">
        <v>81.8</v>
      </c>
      <c r="N45" s="364">
        <v>91.8</v>
      </c>
      <c r="O45" s="364">
        <v>75</v>
      </c>
      <c r="P45" s="364">
        <v>90.6</v>
      </c>
      <c r="Q45" s="364">
        <v>89.3</v>
      </c>
    </row>
    <row r="46" spans="1:17" s="377" customFormat="1">
      <c r="A46" s="360" t="s">
        <v>708</v>
      </c>
      <c r="B46" s="362">
        <v>90.58</v>
      </c>
      <c r="C46" s="362">
        <v>84.232324541982905</v>
      </c>
      <c r="D46" s="362">
        <v>83.318244074564106</v>
      </c>
      <c r="E46" s="362">
        <v>89.739451869629406</v>
      </c>
      <c r="F46" s="362">
        <v>76.144841176746596</v>
      </c>
      <c r="G46" s="362">
        <v>84.1</v>
      </c>
      <c r="H46" s="364">
        <v>83.69</v>
      </c>
      <c r="I46" s="364">
        <v>87.92</v>
      </c>
      <c r="J46" s="364">
        <v>79.099999999999994</v>
      </c>
      <c r="K46" s="364">
        <v>79.489999999999995</v>
      </c>
      <c r="L46" s="364">
        <v>86.5</v>
      </c>
      <c r="M46" s="364">
        <v>81.400000000000006</v>
      </c>
      <c r="N46" s="364">
        <v>84.7</v>
      </c>
      <c r="O46" s="364">
        <v>80.400000000000006</v>
      </c>
      <c r="P46" s="364">
        <v>78.599999999999994</v>
      </c>
      <c r="Q46" s="364">
        <v>84.5</v>
      </c>
    </row>
    <row r="47" spans="1:17" s="377" customFormat="1">
      <c r="A47" s="360" t="s">
        <v>709</v>
      </c>
      <c r="B47" s="362">
        <v>73.94</v>
      </c>
      <c r="C47" s="362">
        <v>81.275714558186394</v>
      </c>
      <c r="D47" s="362">
        <v>85.370195940420899</v>
      </c>
      <c r="E47" s="362">
        <v>80.685322672758403</v>
      </c>
      <c r="F47" s="362">
        <v>60.5625879043601</v>
      </c>
      <c r="G47" s="362">
        <v>80</v>
      </c>
      <c r="H47" s="364">
        <v>92.22</v>
      </c>
      <c r="I47" s="364">
        <v>82.98</v>
      </c>
      <c r="J47" s="364">
        <v>83.17</v>
      </c>
      <c r="K47" s="364">
        <v>78.19</v>
      </c>
      <c r="L47" s="364">
        <v>88</v>
      </c>
      <c r="M47" s="364">
        <v>83.6</v>
      </c>
      <c r="N47" s="364">
        <v>81.7</v>
      </c>
      <c r="O47" s="364">
        <v>80</v>
      </c>
      <c r="P47" s="364">
        <v>88.5</v>
      </c>
      <c r="Q47" s="364">
        <v>87.3</v>
      </c>
    </row>
    <row r="48" spans="1:17" s="377" customFormat="1">
      <c r="A48" s="360" t="s">
        <v>710</v>
      </c>
      <c r="B48" s="362" t="s">
        <v>562</v>
      </c>
      <c r="C48" s="362" t="s">
        <v>562</v>
      </c>
      <c r="D48" s="362" t="s">
        <v>562</v>
      </c>
      <c r="E48" s="362" t="s">
        <v>562</v>
      </c>
      <c r="F48" s="362">
        <v>73.5</v>
      </c>
      <c r="G48" s="362">
        <v>69.3</v>
      </c>
      <c r="H48" s="364">
        <v>69.83</v>
      </c>
      <c r="I48" s="364">
        <v>67.62</v>
      </c>
      <c r="J48" s="364">
        <v>75.64</v>
      </c>
      <c r="K48" s="364">
        <v>73.56</v>
      </c>
      <c r="L48" s="364">
        <v>73.2</v>
      </c>
      <c r="M48" s="364">
        <v>79.5</v>
      </c>
      <c r="N48" s="364">
        <v>78.2</v>
      </c>
      <c r="O48" s="364">
        <v>87.8</v>
      </c>
      <c r="P48" s="364">
        <v>73.900000000000006</v>
      </c>
      <c r="Q48" s="364">
        <v>86.3</v>
      </c>
    </row>
    <row r="49" spans="1:17" s="377" customFormat="1">
      <c r="A49" s="360" t="s">
        <v>711</v>
      </c>
      <c r="B49" s="362" t="s">
        <v>562</v>
      </c>
      <c r="C49" s="362" t="s">
        <v>562</v>
      </c>
      <c r="D49" s="362" t="s">
        <v>562</v>
      </c>
      <c r="E49" s="362" t="s">
        <v>562</v>
      </c>
      <c r="F49" s="362">
        <v>62.1</v>
      </c>
      <c r="G49" s="362">
        <v>68.599999999999994</v>
      </c>
      <c r="H49" s="364">
        <v>68.040000000000006</v>
      </c>
      <c r="I49" s="364">
        <v>60</v>
      </c>
      <c r="J49" s="364">
        <v>52.52</v>
      </c>
      <c r="K49" s="364">
        <v>69.33</v>
      </c>
      <c r="L49" s="364">
        <v>64.2</v>
      </c>
      <c r="M49" s="364">
        <v>41.2</v>
      </c>
      <c r="N49" s="364">
        <v>37.200000000000003</v>
      </c>
      <c r="O49" s="364">
        <v>43.7</v>
      </c>
      <c r="P49" s="364">
        <v>56.4</v>
      </c>
      <c r="Q49" s="364">
        <v>74.3</v>
      </c>
    </row>
    <row r="50" spans="1:17" s="377" customFormat="1">
      <c r="A50" s="365" t="s">
        <v>199</v>
      </c>
      <c r="B50" s="367">
        <v>76.599999999999994</v>
      </c>
      <c r="C50" s="367">
        <v>77.844066089611701</v>
      </c>
      <c r="D50" s="367">
        <v>76.977238350138506</v>
      </c>
      <c r="E50" s="367">
        <v>79.403820811933699</v>
      </c>
      <c r="F50" s="367">
        <v>75.187388988834499</v>
      </c>
      <c r="G50" s="367">
        <v>77.7</v>
      </c>
      <c r="H50" s="367">
        <v>77.84</v>
      </c>
      <c r="I50" s="367">
        <v>80.349999999999994</v>
      </c>
      <c r="J50" s="367">
        <v>79.38</v>
      </c>
      <c r="K50" s="367">
        <v>79.52</v>
      </c>
      <c r="L50" s="367">
        <v>79.7</v>
      </c>
      <c r="M50" s="367">
        <v>80.5</v>
      </c>
      <c r="N50" s="367">
        <v>75.8</v>
      </c>
      <c r="O50" s="367">
        <v>78.099999999999994</v>
      </c>
      <c r="P50" s="367">
        <v>77.5</v>
      </c>
      <c r="Q50" s="367">
        <v>79</v>
      </c>
    </row>
    <row r="51" spans="1:17" s="377" customFormat="1">
      <c r="B51" s="381"/>
      <c r="C51" s="381"/>
      <c r="D51" s="381"/>
      <c r="E51" s="381"/>
      <c r="F51" s="381"/>
    </row>
    <row r="54" spans="1:17">
      <c r="A54" s="370"/>
      <c r="E54" s="355"/>
      <c r="F54" s="355"/>
      <c r="G54" s="371"/>
    </row>
    <row r="55" spans="1:17">
      <c r="A55" s="370"/>
      <c r="G55" s="370"/>
    </row>
    <row r="56" spans="1:17" s="355" customFormat="1"/>
    <row r="73" spans="5:5">
      <c r="E73" s="354"/>
    </row>
  </sheetData>
  <mergeCells count="2">
    <mergeCell ref="A24:H24"/>
    <mergeCell ref="A26:Q26"/>
  </mergeCells>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AMJ22"/>
  <sheetViews>
    <sheetView zoomScale="110" zoomScaleNormal="110" workbookViewId="0">
      <selection activeCell="A2" sqref="A2"/>
    </sheetView>
  </sheetViews>
  <sheetFormatPr baseColWidth="10" defaultColWidth="9.375" defaultRowHeight="14.25"/>
  <cols>
    <col min="1" max="1" width="22.125" style="2" customWidth="1"/>
    <col min="2" max="4" width="12.375" style="47" customWidth="1"/>
    <col min="5" max="5" width="12.375" style="2" customWidth="1"/>
    <col min="6" max="1024" width="9.375" style="2"/>
  </cols>
  <sheetData>
    <row r="1" spans="1:253" ht="33.75" customHeight="1">
      <c r="A1" s="539" t="s">
        <v>218</v>
      </c>
      <c r="B1" s="539"/>
      <c r="C1" s="539"/>
      <c r="D1" s="539"/>
      <c r="E1" s="539"/>
    </row>
    <row r="2" spans="1:253">
      <c r="A2" s="48"/>
      <c r="B2" s="49" t="s">
        <v>219</v>
      </c>
      <c r="C2" s="49" t="s">
        <v>220</v>
      </c>
      <c r="D2" s="49" t="s">
        <v>207</v>
      </c>
      <c r="E2" s="49" t="s">
        <v>221</v>
      </c>
    </row>
    <row r="3" spans="1:253">
      <c r="A3" s="50" t="s">
        <v>222</v>
      </c>
      <c r="B3" s="51">
        <v>4060</v>
      </c>
      <c r="C3" s="51">
        <v>2647</v>
      </c>
      <c r="D3" s="51">
        <v>1413</v>
      </c>
      <c r="E3" s="52">
        <f t="shared" ref="E3:E17" si="0">C3/B3*100</f>
        <v>65.197044334975374</v>
      </c>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row>
    <row r="4" spans="1:253">
      <c r="A4" s="53" t="s">
        <v>223</v>
      </c>
      <c r="B4" s="51">
        <v>129</v>
      </c>
      <c r="C4" s="51">
        <v>74</v>
      </c>
      <c r="D4" s="51">
        <v>55</v>
      </c>
      <c r="E4" s="52">
        <f t="shared" si="0"/>
        <v>57.36434108527132</v>
      </c>
    </row>
    <row r="5" spans="1:253">
      <c r="A5" s="53" t="s">
        <v>224</v>
      </c>
      <c r="B5" s="51">
        <v>302</v>
      </c>
      <c r="C5" s="51">
        <v>197</v>
      </c>
      <c r="D5" s="51">
        <v>105</v>
      </c>
      <c r="E5" s="52">
        <f t="shared" si="0"/>
        <v>65.231788079470192</v>
      </c>
    </row>
    <row r="6" spans="1:253">
      <c r="A6" s="54" t="s">
        <v>225</v>
      </c>
      <c r="B6" s="55">
        <v>23</v>
      </c>
      <c r="C6" s="55">
        <v>12</v>
      </c>
      <c r="D6" s="55">
        <v>11</v>
      </c>
      <c r="E6" s="56">
        <f t="shared" si="0"/>
        <v>52.173913043478258</v>
      </c>
    </row>
    <row r="7" spans="1:253">
      <c r="A7" s="54" t="s">
        <v>226</v>
      </c>
      <c r="B7" s="55">
        <v>24</v>
      </c>
      <c r="C7" s="55">
        <v>9</v>
      </c>
      <c r="D7" s="55">
        <v>15</v>
      </c>
      <c r="E7" s="56">
        <f t="shared" si="0"/>
        <v>37.5</v>
      </c>
    </row>
    <row r="8" spans="1:253">
      <c r="A8" s="54" t="s">
        <v>227</v>
      </c>
      <c r="B8" s="55">
        <v>4</v>
      </c>
      <c r="C8" s="55">
        <v>2</v>
      </c>
      <c r="D8" s="55">
        <v>2</v>
      </c>
      <c r="E8" s="56">
        <f t="shared" si="0"/>
        <v>50</v>
      </c>
    </row>
    <row r="9" spans="1:253">
      <c r="A9" s="57" t="s">
        <v>228</v>
      </c>
      <c r="B9" s="55">
        <v>9</v>
      </c>
      <c r="C9" s="55">
        <v>4</v>
      </c>
      <c r="D9" s="55">
        <v>5</v>
      </c>
      <c r="E9" s="56">
        <f t="shared" si="0"/>
        <v>44.444444444444443</v>
      </c>
    </row>
    <row r="10" spans="1:253">
      <c r="A10" s="54" t="s">
        <v>229</v>
      </c>
      <c r="B10" s="55">
        <v>7</v>
      </c>
      <c r="C10" s="55">
        <v>3</v>
      </c>
      <c r="D10" s="55">
        <v>4</v>
      </c>
      <c r="E10" s="56">
        <f t="shared" si="0"/>
        <v>42.857142857142854</v>
      </c>
    </row>
    <row r="11" spans="1:253">
      <c r="A11" s="54" t="s">
        <v>230</v>
      </c>
      <c r="B11" s="55">
        <v>4</v>
      </c>
      <c r="C11" s="55">
        <v>1</v>
      </c>
      <c r="D11" s="55">
        <v>3</v>
      </c>
      <c r="E11" s="56">
        <f t="shared" si="0"/>
        <v>25</v>
      </c>
    </row>
    <row r="12" spans="1:253">
      <c r="A12" s="54" t="s">
        <v>231</v>
      </c>
      <c r="B12" s="55">
        <v>4</v>
      </c>
      <c r="C12" s="55">
        <v>3</v>
      </c>
      <c r="D12" s="55">
        <v>1</v>
      </c>
      <c r="E12" s="56">
        <f t="shared" si="0"/>
        <v>75</v>
      </c>
    </row>
    <row r="13" spans="1:253">
      <c r="A13" s="54" t="s">
        <v>232</v>
      </c>
      <c r="B13" s="55">
        <v>3</v>
      </c>
      <c r="C13" s="55">
        <v>2</v>
      </c>
      <c r="D13" s="55">
        <v>1</v>
      </c>
      <c r="E13" s="56">
        <f t="shared" si="0"/>
        <v>66.666666666666657</v>
      </c>
    </row>
    <row r="14" spans="1:253">
      <c r="A14" s="54" t="s">
        <v>233</v>
      </c>
      <c r="B14" s="55">
        <v>2</v>
      </c>
      <c r="C14" s="55">
        <v>1</v>
      </c>
      <c r="D14" s="55">
        <v>1</v>
      </c>
      <c r="E14" s="56">
        <f t="shared" si="0"/>
        <v>50</v>
      </c>
    </row>
    <row r="15" spans="1:253">
      <c r="A15" s="54" t="s">
        <v>234</v>
      </c>
      <c r="B15" s="55">
        <v>23</v>
      </c>
      <c r="C15" s="55">
        <v>11</v>
      </c>
      <c r="D15" s="55">
        <v>12</v>
      </c>
      <c r="E15" s="56">
        <f t="shared" si="0"/>
        <v>47.826086956521742</v>
      </c>
    </row>
    <row r="16" spans="1:253">
      <c r="A16" s="54" t="s">
        <v>235</v>
      </c>
      <c r="B16" s="55">
        <v>12</v>
      </c>
      <c r="C16" s="55">
        <v>4</v>
      </c>
      <c r="D16" s="55">
        <v>8</v>
      </c>
      <c r="E16" s="56">
        <f t="shared" si="0"/>
        <v>33.333333333333329</v>
      </c>
    </row>
    <row r="17" spans="1:7">
      <c r="A17" s="54" t="s">
        <v>236</v>
      </c>
      <c r="B17" s="55">
        <v>191</v>
      </c>
      <c r="C17" s="55">
        <v>152</v>
      </c>
      <c r="D17" s="55">
        <v>39</v>
      </c>
      <c r="E17" s="56">
        <f t="shared" si="0"/>
        <v>79.581151832460733</v>
      </c>
    </row>
    <row r="18" spans="1:7">
      <c r="A18" s="540" t="s">
        <v>237</v>
      </c>
      <c r="B18" s="540"/>
      <c r="C18" s="540"/>
      <c r="D18" s="540"/>
      <c r="E18" s="540"/>
    </row>
    <row r="19" spans="1:7" ht="53.45" customHeight="1">
      <c r="A19" s="541" t="s">
        <v>238</v>
      </c>
      <c r="B19" s="541"/>
      <c r="C19" s="541"/>
      <c r="D19" s="541"/>
      <c r="E19" s="541"/>
    </row>
    <row r="20" spans="1:7">
      <c r="A20" s="535" t="s">
        <v>216</v>
      </c>
      <c r="B20" s="535"/>
      <c r="C20" s="535"/>
      <c r="D20" s="535"/>
      <c r="E20" s="535"/>
      <c r="F20" s="58"/>
      <c r="G20" s="58"/>
    </row>
    <row r="22" spans="1:7">
      <c r="A22" s="45"/>
      <c r="B22" s="59"/>
      <c r="C22" s="59"/>
      <c r="D22" s="59"/>
    </row>
  </sheetData>
  <mergeCells count="4">
    <mergeCell ref="A1:E1"/>
    <mergeCell ref="A18:E18"/>
    <mergeCell ref="A19:E19"/>
    <mergeCell ref="A20:E20"/>
  </mergeCells>
  <pageMargins left="0.74791666666666701" right="0.74791666666666701" top="1.2993055555555599" bottom="1.2993055555555599" header="0.51180555555555496" footer="0.51180555555555496"/>
  <pageSetup paperSize="9" pageOrder="overThenDown"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sheetPr>
  <dimension ref="A15:AMJ58"/>
  <sheetViews>
    <sheetView zoomScale="110" zoomScaleNormal="110" workbookViewId="0">
      <selection activeCell="A16" sqref="A16:K16"/>
    </sheetView>
  </sheetViews>
  <sheetFormatPr baseColWidth="10" defaultColWidth="10.125" defaultRowHeight="15"/>
  <cols>
    <col min="1" max="1" width="16.125" style="355" customWidth="1"/>
    <col min="2" max="7" width="6.625" style="356" customWidth="1"/>
    <col min="8" max="12" width="6.625" style="355" customWidth="1"/>
    <col min="13" max="15" width="6.125" style="355" customWidth="1"/>
    <col min="16" max="67" width="8.625" style="355" customWidth="1"/>
    <col min="68" max="256" width="10.125" style="355"/>
    <col min="257" max="257" width="16.125" style="355" customWidth="1"/>
    <col min="258" max="268" width="6.625" style="355" customWidth="1"/>
    <col min="269" max="271" width="6.125" style="355" customWidth="1"/>
    <col min="272" max="323" width="8.625" style="355" customWidth="1"/>
    <col min="324" max="512" width="10.125" style="355"/>
    <col min="513" max="513" width="16.125" style="355" customWidth="1"/>
    <col min="514" max="524" width="6.625" style="355" customWidth="1"/>
    <col min="525" max="527" width="6.125" style="355" customWidth="1"/>
    <col min="528" max="579" width="8.625" style="355" customWidth="1"/>
    <col min="580" max="768" width="10.125" style="355"/>
    <col min="769" max="769" width="16.125" style="355" customWidth="1"/>
    <col min="770" max="780" width="6.625" style="355" customWidth="1"/>
    <col min="781" max="783" width="6.125" style="355" customWidth="1"/>
    <col min="784" max="835" width="8.625" style="355" customWidth="1"/>
    <col min="836" max="1024" width="10.125" style="355"/>
  </cols>
  <sheetData>
    <row r="15" spans="1:55">
      <c r="S15" s="377"/>
      <c r="T15" s="377"/>
      <c r="U15" s="377"/>
      <c r="V15" s="377"/>
      <c r="W15" s="377"/>
      <c r="X15" s="377"/>
      <c r="Y15" s="377"/>
      <c r="Z15" s="377"/>
      <c r="AA15" s="377"/>
      <c r="AB15" s="377"/>
      <c r="AC15" s="377"/>
      <c r="AD15" s="377"/>
      <c r="AE15" s="377"/>
      <c r="AF15" s="377"/>
      <c r="AG15" s="377"/>
      <c r="AH15" s="377"/>
      <c r="AI15" s="377"/>
      <c r="AJ15" s="377"/>
      <c r="AK15" s="377"/>
      <c r="AL15" s="377"/>
      <c r="AM15" s="377"/>
      <c r="AN15" s="377"/>
      <c r="AO15" s="377"/>
      <c r="AP15" s="377"/>
      <c r="AQ15" s="377"/>
      <c r="AR15" s="377"/>
      <c r="AS15" s="377"/>
      <c r="AT15" s="377"/>
      <c r="AU15" s="377"/>
      <c r="AV15" s="377"/>
      <c r="AW15" s="377"/>
      <c r="AX15" s="377"/>
      <c r="AY15" s="377"/>
      <c r="AZ15" s="377"/>
      <c r="BA15" s="377"/>
      <c r="BB15" s="377"/>
      <c r="BC15" s="377"/>
    </row>
    <row r="16" spans="1:55">
      <c r="A16" s="581" t="s">
        <v>864</v>
      </c>
      <c r="B16" s="581"/>
      <c r="C16" s="581"/>
      <c r="D16" s="581"/>
      <c r="E16" s="581"/>
      <c r="F16" s="581"/>
      <c r="G16" s="581"/>
      <c r="H16" s="581"/>
      <c r="I16" s="581"/>
      <c r="J16" s="581"/>
      <c r="K16" s="581"/>
      <c r="S16" s="377"/>
      <c r="T16" s="377"/>
      <c r="U16" s="377"/>
      <c r="V16" s="377"/>
      <c r="W16" s="377"/>
      <c r="X16" s="377"/>
      <c r="Y16" s="377"/>
      <c r="Z16" s="377"/>
      <c r="AA16" s="377"/>
      <c r="AB16" s="377"/>
      <c r="AC16" s="377"/>
      <c r="AD16" s="377"/>
      <c r="AE16" s="377"/>
      <c r="AF16" s="377"/>
      <c r="AG16" s="377"/>
      <c r="AH16" s="377"/>
      <c r="AI16" s="377"/>
      <c r="AJ16" s="377"/>
      <c r="AK16" s="377"/>
      <c r="AL16" s="377"/>
      <c r="AM16" s="377"/>
      <c r="AN16" s="377"/>
      <c r="AO16" s="377"/>
      <c r="AP16" s="377"/>
      <c r="AQ16" s="377"/>
      <c r="AR16" s="377"/>
      <c r="AS16" s="377"/>
      <c r="AT16" s="377"/>
      <c r="AU16" s="377"/>
      <c r="AV16" s="377"/>
      <c r="AW16" s="377"/>
      <c r="AX16" s="377"/>
      <c r="AY16" s="377"/>
      <c r="AZ16" s="377"/>
      <c r="BA16" s="377"/>
      <c r="BB16" s="377"/>
      <c r="BC16" s="377"/>
    </row>
    <row r="17" spans="1:55" s="383" customFormat="1" ht="15" customHeight="1">
      <c r="A17" s="583" t="s">
        <v>689</v>
      </c>
      <c r="B17" s="583"/>
      <c r="C17" s="583"/>
      <c r="D17" s="583"/>
      <c r="E17" s="583"/>
      <c r="F17" s="583"/>
      <c r="G17" s="583"/>
      <c r="H17" s="583"/>
      <c r="I17" s="583"/>
      <c r="J17" s="583"/>
      <c r="K17" s="583"/>
      <c r="L17" s="583"/>
      <c r="M17" s="583"/>
      <c r="N17" s="583"/>
      <c r="O17" s="583"/>
      <c r="P17" s="583"/>
      <c r="Q17" s="583"/>
      <c r="R17" s="583"/>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2"/>
      <c r="AZ17" s="382"/>
      <c r="BA17" s="382"/>
      <c r="BB17" s="382"/>
      <c r="BC17" s="382"/>
    </row>
    <row r="18" spans="1:55" s="377" customFormat="1">
      <c r="A18" s="579" t="s">
        <v>714</v>
      </c>
      <c r="B18" s="579"/>
      <c r="C18" s="579"/>
      <c r="D18" s="579"/>
      <c r="E18" s="579"/>
      <c r="F18" s="579"/>
      <c r="G18" s="579"/>
      <c r="H18" s="579"/>
      <c r="I18" s="579"/>
      <c r="J18" s="579"/>
      <c r="K18" s="579"/>
      <c r="L18" s="579"/>
      <c r="M18" s="579"/>
      <c r="N18" s="579"/>
      <c r="O18" s="579"/>
      <c r="P18" s="579"/>
      <c r="Q18" s="579"/>
      <c r="R18" s="579"/>
    </row>
    <row r="19" spans="1:55" s="377" customFormat="1">
      <c r="A19" s="384"/>
      <c r="B19" s="359">
        <v>2003</v>
      </c>
      <c r="C19" s="359">
        <v>2004</v>
      </c>
      <c r="D19" s="359">
        <v>2005</v>
      </c>
      <c r="E19" s="359">
        <v>2006</v>
      </c>
      <c r="F19" s="359">
        <v>2007</v>
      </c>
      <c r="G19" s="359">
        <v>2008</v>
      </c>
      <c r="H19" s="359">
        <v>2009</v>
      </c>
      <c r="I19" s="359">
        <v>2010</v>
      </c>
      <c r="J19" s="359">
        <v>2011</v>
      </c>
      <c r="K19" s="359">
        <v>2012</v>
      </c>
      <c r="L19" s="359">
        <v>2013</v>
      </c>
      <c r="M19" s="359">
        <v>2014</v>
      </c>
      <c r="N19" s="359">
        <v>2015</v>
      </c>
      <c r="O19" s="359">
        <v>2016</v>
      </c>
      <c r="P19" s="359">
        <v>2017</v>
      </c>
      <c r="Q19" s="359">
        <v>2018</v>
      </c>
      <c r="R19" s="359">
        <v>2019</v>
      </c>
    </row>
    <row r="20" spans="1:55" s="377" customFormat="1">
      <c r="A20" s="385" t="s">
        <v>692</v>
      </c>
      <c r="B20" s="386">
        <v>79.771735850092</v>
      </c>
      <c r="C20" s="386">
        <v>83.69</v>
      </c>
      <c r="D20" s="386">
        <v>81.5</v>
      </c>
      <c r="E20" s="386">
        <v>82.575440111289694</v>
      </c>
      <c r="F20" s="386">
        <v>82.338519763408996</v>
      </c>
      <c r="G20" s="386">
        <v>84.369174045727107</v>
      </c>
      <c r="H20" s="386">
        <v>86.9</v>
      </c>
      <c r="I20" s="387">
        <v>83.74</v>
      </c>
      <c r="J20" s="387">
        <v>86.37</v>
      </c>
      <c r="K20" s="387">
        <v>85.51</v>
      </c>
      <c r="L20" s="387">
        <v>88.61</v>
      </c>
      <c r="M20" s="387">
        <v>86.9</v>
      </c>
      <c r="N20" s="387">
        <v>80.900000000000006</v>
      </c>
      <c r="O20" s="387">
        <v>79.3</v>
      </c>
      <c r="P20" s="387">
        <v>83.6</v>
      </c>
      <c r="Q20" s="387">
        <v>83.7</v>
      </c>
      <c r="R20" s="387">
        <v>81.400000000000006</v>
      </c>
    </row>
    <row r="21" spans="1:55" s="377" customFormat="1">
      <c r="A21" s="385" t="s">
        <v>694</v>
      </c>
      <c r="B21" s="386">
        <v>89.686065056140094</v>
      </c>
      <c r="C21" s="386">
        <v>84.95</v>
      </c>
      <c r="D21" s="386">
        <v>87</v>
      </c>
      <c r="E21" s="386">
        <v>90.488644481017204</v>
      </c>
      <c r="F21" s="386">
        <v>90.257262767754995</v>
      </c>
      <c r="G21" s="386">
        <v>85.253843321366105</v>
      </c>
      <c r="H21" s="386">
        <v>88.5</v>
      </c>
      <c r="I21" s="387">
        <v>87.32</v>
      </c>
      <c r="J21" s="387">
        <v>89.07</v>
      </c>
      <c r="K21" s="387">
        <v>80.709999999999994</v>
      </c>
      <c r="L21" s="387">
        <v>90.98</v>
      </c>
      <c r="M21" s="387">
        <v>82.9</v>
      </c>
      <c r="N21" s="387">
        <v>88.2</v>
      </c>
      <c r="O21" s="387">
        <v>87.3</v>
      </c>
      <c r="P21" s="387">
        <v>88.5</v>
      </c>
      <c r="Q21" s="387">
        <v>88.7</v>
      </c>
      <c r="R21" s="387">
        <v>89.9</v>
      </c>
    </row>
    <row r="22" spans="1:55" s="377" customFormat="1">
      <c r="A22" s="385" t="s">
        <v>695</v>
      </c>
      <c r="B22" s="386">
        <v>92.815588420831006</v>
      </c>
      <c r="C22" s="386">
        <v>85.98</v>
      </c>
      <c r="D22" s="386">
        <v>86</v>
      </c>
      <c r="E22" s="386">
        <v>89.292603676900299</v>
      </c>
      <c r="F22" s="386">
        <v>85.807712350182399</v>
      </c>
      <c r="G22" s="386">
        <v>80.682571239231507</v>
      </c>
      <c r="H22" s="386">
        <v>83.1</v>
      </c>
      <c r="I22" s="387">
        <v>90.28</v>
      </c>
      <c r="J22" s="387">
        <v>89.37</v>
      </c>
      <c r="K22" s="387">
        <v>90.36</v>
      </c>
      <c r="L22" s="387">
        <v>89.14</v>
      </c>
      <c r="M22" s="387">
        <v>77.3</v>
      </c>
      <c r="N22" s="387">
        <v>78.900000000000006</v>
      </c>
      <c r="O22" s="387">
        <v>80.099999999999994</v>
      </c>
      <c r="P22" s="387">
        <v>86.5</v>
      </c>
      <c r="Q22" s="387">
        <v>89.9</v>
      </c>
      <c r="R22" s="387">
        <v>85.1</v>
      </c>
    </row>
    <row r="23" spans="1:55" s="377" customFormat="1">
      <c r="A23" s="385" t="s">
        <v>696</v>
      </c>
      <c r="B23" s="386">
        <v>81.692993114621402</v>
      </c>
      <c r="C23" s="386">
        <v>85.87</v>
      </c>
      <c r="D23" s="386">
        <v>79.400000000000006</v>
      </c>
      <c r="E23" s="386">
        <v>91.241852196732495</v>
      </c>
      <c r="F23" s="386">
        <v>84.858289745773007</v>
      </c>
      <c r="G23" s="386">
        <v>76.783167738164806</v>
      </c>
      <c r="H23" s="386">
        <v>89.4</v>
      </c>
      <c r="I23" s="387">
        <v>78.73</v>
      </c>
      <c r="J23" s="387">
        <v>88.41</v>
      </c>
      <c r="K23" s="387">
        <v>88.67</v>
      </c>
      <c r="L23" s="387">
        <v>84.78</v>
      </c>
      <c r="M23" s="387">
        <v>84.7</v>
      </c>
      <c r="N23" s="387">
        <v>86</v>
      </c>
      <c r="O23" s="387">
        <v>76.599999999999994</v>
      </c>
      <c r="P23" s="387">
        <v>78.7</v>
      </c>
      <c r="Q23" s="387">
        <v>85</v>
      </c>
      <c r="R23" s="387">
        <v>86.9</v>
      </c>
    </row>
    <row r="24" spans="1:55" s="377" customFormat="1">
      <c r="A24" s="385" t="s">
        <v>697</v>
      </c>
      <c r="B24" s="386">
        <v>71.879764757133401</v>
      </c>
      <c r="C24" s="386">
        <v>77.28</v>
      </c>
      <c r="D24" s="386">
        <v>65.3</v>
      </c>
      <c r="E24" s="386">
        <v>65.196110883083804</v>
      </c>
      <c r="F24" s="386">
        <v>74.762442421638497</v>
      </c>
      <c r="G24" s="386">
        <v>79.166991426344495</v>
      </c>
      <c r="H24" s="386">
        <v>72.8</v>
      </c>
      <c r="I24" s="387">
        <v>73.760000000000005</v>
      </c>
      <c r="J24" s="387">
        <v>72.430000000000007</v>
      </c>
      <c r="K24" s="387">
        <v>76.040000000000006</v>
      </c>
      <c r="L24" s="387">
        <v>79.849999999999994</v>
      </c>
      <c r="M24" s="387">
        <v>77.099999999999994</v>
      </c>
      <c r="N24" s="387">
        <v>71.900000000000006</v>
      </c>
      <c r="O24" s="387">
        <v>69</v>
      </c>
      <c r="P24" s="387">
        <v>77.900000000000006</v>
      </c>
      <c r="Q24" s="387">
        <v>70.7</v>
      </c>
      <c r="R24" s="387">
        <v>83.4</v>
      </c>
    </row>
    <row r="25" spans="1:55" s="377" customFormat="1">
      <c r="A25" s="385" t="s">
        <v>698</v>
      </c>
      <c r="B25" s="386">
        <v>83.3333333333333</v>
      </c>
      <c r="C25" s="386">
        <v>90.63</v>
      </c>
      <c r="D25" s="386">
        <v>83.3</v>
      </c>
      <c r="E25" s="386">
        <v>82.843159646318</v>
      </c>
      <c r="F25" s="386">
        <v>80.981662457450298</v>
      </c>
      <c r="G25" s="386">
        <v>80.537677279717499</v>
      </c>
      <c r="H25" s="386">
        <v>92.4</v>
      </c>
      <c r="I25" s="387">
        <v>81.03</v>
      </c>
      <c r="J25" s="387">
        <v>86.79</v>
      </c>
      <c r="K25" s="387">
        <v>89.8</v>
      </c>
      <c r="L25" s="387">
        <v>84.9</v>
      </c>
      <c r="M25" s="387">
        <v>85.3</v>
      </c>
      <c r="N25" s="387">
        <v>89.1</v>
      </c>
      <c r="O25" s="387">
        <v>89.2</v>
      </c>
      <c r="P25" s="387">
        <v>83.8</v>
      </c>
      <c r="Q25" s="387">
        <v>90.2</v>
      </c>
      <c r="R25" s="387">
        <v>92.9</v>
      </c>
    </row>
    <row r="26" spans="1:55" s="377" customFormat="1">
      <c r="A26" s="385" t="s">
        <v>699</v>
      </c>
      <c r="B26" s="386">
        <v>86.365668305766704</v>
      </c>
      <c r="C26" s="386">
        <v>87.47</v>
      </c>
      <c r="D26" s="386">
        <v>82.1</v>
      </c>
      <c r="E26" s="386">
        <v>86.361384758901906</v>
      </c>
      <c r="F26" s="386">
        <v>85.712234789831498</v>
      </c>
      <c r="G26" s="386">
        <v>86.263989846544405</v>
      </c>
      <c r="H26" s="386">
        <v>82.6</v>
      </c>
      <c r="I26" s="387">
        <v>87.17</v>
      </c>
      <c r="J26" s="387">
        <v>86.7</v>
      </c>
      <c r="K26" s="387">
        <v>85.6</v>
      </c>
      <c r="L26" s="387">
        <v>86.23</v>
      </c>
      <c r="M26" s="387">
        <v>88</v>
      </c>
      <c r="N26" s="387">
        <v>80.900000000000006</v>
      </c>
      <c r="O26" s="387">
        <v>77.3</v>
      </c>
      <c r="P26" s="387">
        <v>83.8</v>
      </c>
      <c r="Q26" s="387">
        <v>82.1</v>
      </c>
      <c r="R26" s="387">
        <v>76.3</v>
      </c>
    </row>
    <row r="27" spans="1:55" s="377" customFormat="1">
      <c r="A27" s="385" t="s">
        <v>700</v>
      </c>
      <c r="B27" s="386">
        <v>83.427416093813605</v>
      </c>
      <c r="C27" s="386">
        <v>83.48</v>
      </c>
      <c r="D27" s="386">
        <v>79.7</v>
      </c>
      <c r="E27" s="386">
        <v>84.767559955885901</v>
      </c>
      <c r="F27" s="386">
        <v>90.8723546411006</v>
      </c>
      <c r="G27" s="386">
        <v>85.280577873146996</v>
      </c>
      <c r="H27" s="386">
        <v>83.8</v>
      </c>
      <c r="I27" s="387">
        <v>87.42</v>
      </c>
      <c r="J27" s="387">
        <v>84.9</v>
      </c>
      <c r="K27" s="387">
        <v>80.650000000000006</v>
      </c>
      <c r="L27" s="387">
        <v>87.43</v>
      </c>
      <c r="M27" s="387">
        <v>86.1</v>
      </c>
      <c r="N27" s="387">
        <v>83.8</v>
      </c>
      <c r="O27" s="387">
        <v>81.400000000000006</v>
      </c>
      <c r="P27" s="387">
        <v>87.7</v>
      </c>
      <c r="Q27" s="387">
        <v>88.6</v>
      </c>
      <c r="R27" s="387">
        <v>83.5</v>
      </c>
    </row>
    <row r="28" spans="1:55" s="377" customFormat="1">
      <c r="A28" s="385" t="s">
        <v>701</v>
      </c>
      <c r="B28" s="386">
        <v>80.521771860076299</v>
      </c>
      <c r="C28" s="386">
        <v>77.489999999999995</v>
      </c>
      <c r="D28" s="386">
        <v>77.400000000000006</v>
      </c>
      <c r="E28" s="386">
        <v>79.134686088695005</v>
      </c>
      <c r="F28" s="386">
        <v>80.742876003960902</v>
      </c>
      <c r="G28" s="386">
        <v>76.720694141576502</v>
      </c>
      <c r="H28" s="386">
        <v>81.099999999999994</v>
      </c>
      <c r="I28" s="387">
        <v>83.97</v>
      </c>
      <c r="J28" s="387">
        <v>79.33</v>
      </c>
      <c r="K28" s="387">
        <v>84.43</v>
      </c>
      <c r="L28" s="387">
        <v>82.17</v>
      </c>
      <c r="M28" s="387">
        <v>82.7</v>
      </c>
      <c r="N28" s="387">
        <v>81.3</v>
      </c>
      <c r="O28" s="387">
        <v>74</v>
      </c>
      <c r="P28" s="387">
        <v>86.2</v>
      </c>
      <c r="Q28" s="387">
        <v>80.3</v>
      </c>
      <c r="R28" s="387">
        <v>84.9</v>
      </c>
    </row>
    <row r="29" spans="1:55" s="377" customFormat="1">
      <c r="A29" s="385" t="s">
        <v>702</v>
      </c>
      <c r="B29" s="386">
        <v>81.314127404596405</v>
      </c>
      <c r="C29" s="386">
        <v>81.55</v>
      </c>
      <c r="D29" s="386">
        <v>73.7</v>
      </c>
      <c r="E29" s="386">
        <v>81.9944814882179</v>
      </c>
      <c r="F29" s="386">
        <v>77.933218006711698</v>
      </c>
      <c r="G29" s="386">
        <v>84.441574560152702</v>
      </c>
      <c r="H29" s="386">
        <v>79.8</v>
      </c>
      <c r="I29" s="387">
        <v>69.3</v>
      </c>
      <c r="J29" s="387">
        <v>78.97</v>
      </c>
      <c r="K29" s="387">
        <v>79.989999999999995</v>
      </c>
      <c r="L29" s="387">
        <v>79.48</v>
      </c>
      <c r="M29" s="387">
        <v>78.3</v>
      </c>
      <c r="N29" s="387">
        <v>80.3</v>
      </c>
      <c r="O29" s="387">
        <v>83.2</v>
      </c>
      <c r="P29" s="387">
        <v>82</v>
      </c>
      <c r="Q29" s="387">
        <v>84.7</v>
      </c>
      <c r="R29" s="387">
        <v>83.5</v>
      </c>
    </row>
    <row r="30" spans="1:55" s="377" customFormat="1">
      <c r="A30" s="385" t="s">
        <v>703</v>
      </c>
      <c r="B30" s="386">
        <v>77.793261742765907</v>
      </c>
      <c r="C30" s="386">
        <v>89.47</v>
      </c>
      <c r="D30" s="386">
        <v>74.2</v>
      </c>
      <c r="E30" s="386">
        <v>92.423692861471807</v>
      </c>
      <c r="F30" s="386">
        <v>85.525025378090405</v>
      </c>
      <c r="G30" s="386">
        <v>81.207877077820498</v>
      </c>
      <c r="H30" s="386">
        <v>84.7</v>
      </c>
      <c r="I30" s="387">
        <v>82.43</v>
      </c>
      <c r="J30" s="387">
        <v>85.48</v>
      </c>
      <c r="K30" s="387">
        <v>77.62</v>
      </c>
      <c r="L30" s="387">
        <v>82.19</v>
      </c>
      <c r="M30" s="387">
        <v>82</v>
      </c>
      <c r="N30" s="387">
        <v>83.4</v>
      </c>
      <c r="O30" s="387">
        <v>86.5</v>
      </c>
      <c r="P30" s="387">
        <v>83.6</v>
      </c>
      <c r="Q30" s="387">
        <v>90.3</v>
      </c>
      <c r="R30" s="387">
        <v>86.7</v>
      </c>
    </row>
    <row r="31" spans="1:55" s="377" customFormat="1">
      <c r="A31" s="385" t="s">
        <v>704</v>
      </c>
      <c r="B31" s="386">
        <v>74.859720378422097</v>
      </c>
      <c r="C31" s="386">
        <v>69.33</v>
      </c>
      <c r="D31" s="386">
        <v>69.8</v>
      </c>
      <c r="E31" s="386">
        <v>79.589230474771597</v>
      </c>
      <c r="F31" s="386">
        <v>71.7605934625266</v>
      </c>
      <c r="G31" s="386">
        <v>83.7562276142516</v>
      </c>
      <c r="H31" s="386">
        <v>75</v>
      </c>
      <c r="I31" s="387">
        <v>74.819999999999993</v>
      </c>
      <c r="J31" s="387">
        <v>76.510000000000005</v>
      </c>
      <c r="K31" s="387">
        <v>83.44</v>
      </c>
      <c r="L31" s="387">
        <v>83.21</v>
      </c>
      <c r="M31" s="387">
        <v>82.6</v>
      </c>
      <c r="N31" s="387">
        <v>86.6</v>
      </c>
      <c r="O31" s="387">
        <v>81.400000000000006</v>
      </c>
      <c r="P31" s="387">
        <v>78.8</v>
      </c>
      <c r="Q31" s="387">
        <v>82.1</v>
      </c>
      <c r="R31" s="387">
        <v>82.3</v>
      </c>
    </row>
    <row r="32" spans="1:55" s="377" customFormat="1">
      <c r="A32" s="385" t="s">
        <v>705</v>
      </c>
      <c r="B32" s="386">
        <v>72.947105408038695</v>
      </c>
      <c r="C32" s="386">
        <v>73.86</v>
      </c>
      <c r="D32" s="386">
        <v>70.099999999999994</v>
      </c>
      <c r="E32" s="386">
        <v>79.563761018071702</v>
      </c>
      <c r="F32" s="386">
        <v>76.575997085518907</v>
      </c>
      <c r="G32" s="386">
        <v>77.699691706015798</v>
      </c>
      <c r="H32" s="386">
        <v>80.099999999999994</v>
      </c>
      <c r="I32" s="387">
        <v>79.790000000000006</v>
      </c>
      <c r="J32" s="387">
        <v>81.180000000000007</v>
      </c>
      <c r="K32" s="387">
        <v>82.7</v>
      </c>
      <c r="L32" s="387">
        <v>81.83</v>
      </c>
      <c r="M32" s="387">
        <v>81.599999999999994</v>
      </c>
      <c r="N32" s="387">
        <v>85.4</v>
      </c>
      <c r="O32" s="387">
        <v>77.099999999999994</v>
      </c>
      <c r="P32" s="387">
        <v>83.7</v>
      </c>
      <c r="Q32" s="387">
        <v>86</v>
      </c>
      <c r="R32" s="387">
        <v>87</v>
      </c>
    </row>
    <row r="33" spans="1:18" s="377" customFormat="1">
      <c r="A33" s="385" t="s">
        <v>706</v>
      </c>
      <c r="B33" s="386">
        <v>82.869200032618707</v>
      </c>
      <c r="C33" s="386">
        <v>71.08</v>
      </c>
      <c r="D33" s="386">
        <v>82.8</v>
      </c>
      <c r="E33" s="386">
        <v>82.283270627039201</v>
      </c>
      <c r="F33" s="386">
        <v>88.128956903760198</v>
      </c>
      <c r="G33" s="386">
        <v>82.104812121356403</v>
      </c>
      <c r="H33" s="386">
        <v>86.6</v>
      </c>
      <c r="I33" s="387">
        <v>85.01</v>
      </c>
      <c r="J33" s="387">
        <v>86.82</v>
      </c>
      <c r="K33" s="387">
        <v>86.96</v>
      </c>
      <c r="L33" s="387">
        <v>89.2</v>
      </c>
      <c r="M33" s="387">
        <v>91.1</v>
      </c>
      <c r="N33" s="387">
        <v>85</v>
      </c>
      <c r="O33" s="387">
        <v>90.5</v>
      </c>
      <c r="P33" s="387">
        <v>87.2</v>
      </c>
      <c r="Q33" s="387">
        <v>86.7</v>
      </c>
      <c r="R33" s="387">
        <v>83.9</v>
      </c>
    </row>
    <row r="34" spans="1:18" s="377" customFormat="1">
      <c r="A34" s="385" t="s">
        <v>707</v>
      </c>
      <c r="B34" s="386">
        <v>89.794276045643301</v>
      </c>
      <c r="C34" s="386">
        <v>88.44</v>
      </c>
      <c r="D34" s="386">
        <v>83.5</v>
      </c>
      <c r="E34" s="386">
        <v>83.0130803689852</v>
      </c>
      <c r="F34" s="386">
        <v>92.6859067494388</v>
      </c>
      <c r="G34" s="386">
        <v>93.1947711784251</v>
      </c>
      <c r="H34" s="386">
        <v>87.3</v>
      </c>
      <c r="I34" s="387">
        <v>94.69</v>
      </c>
      <c r="J34" s="387">
        <v>93.1</v>
      </c>
      <c r="K34" s="387">
        <v>92.14</v>
      </c>
      <c r="L34" s="387">
        <v>85.87</v>
      </c>
      <c r="M34" s="387">
        <v>90.8</v>
      </c>
      <c r="N34" s="387">
        <v>90.2</v>
      </c>
      <c r="O34" s="387">
        <v>89.3</v>
      </c>
      <c r="P34" s="387">
        <v>85.2</v>
      </c>
      <c r="Q34" s="387">
        <v>82.1</v>
      </c>
      <c r="R34" s="387">
        <v>93.1</v>
      </c>
    </row>
    <row r="35" spans="1:18" s="377" customFormat="1">
      <c r="A35" s="385" t="s">
        <v>708</v>
      </c>
      <c r="B35" s="386">
        <v>85.273366488079503</v>
      </c>
      <c r="C35" s="386">
        <v>82.94</v>
      </c>
      <c r="D35" s="386">
        <v>68.900000000000006</v>
      </c>
      <c r="E35" s="386">
        <v>81.196422498020397</v>
      </c>
      <c r="F35" s="386">
        <v>84.0634455460618</v>
      </c>
      <c r="G35" s="386">
        <v>82.174536802141503</v>
      </c>
      <c r="H35" s="386">
        <v>82.2</v>
      </c>
      <c r="I35" s="387">
        <v>87.41</v>
      </c>
      <c r="J35" s="387">
        <v>85.71</v>
      </c>
      <c r="K35" s="387">
        <v>84.43</v>
      </c>
      <c r="L35" s="387">
        <v>79.88</v>
      </c>
      <c r="M35" s="387">
        <v>87</v>
      </c>
      <c r="N35" s="387">
        <v>78.400000000000006</v>
      </c>
      <c r="O35" s="387">
        <v>84.5</v>
      </c>
      <c r="P35" s="387">
        <v>77.8</v>
      </c>
      <c r="Q35" s="387">
        <v>85.5</v>
      </c>
      <c r="R35" s="387">
        <v>88.9</v>
      </c>
    </row>
    <row r="36" spans="1:18" s="377" customFormat="1">
      <c r="A36" s="385" t="s">
        <v>709</v>
      </c>
      <c r="B36" s="386">
        <v>79.687500000000099</v>
      </c>
      <c r="C36" s="386">
        <v>76.45</v>
      </c>
      <c r="D36" s="386">
        <v>88.2</v>
      </c>
      <c r="E36" s="386">
        <v>92.314728108190494</v>
      </c>
      <c r="F36" s="386">
        <v>91.075711913401804</v>
      </c>
      <c r="G36" s="386">
        <v>82.078519410830594</v>
      </c>
      <c r="H36" s="386">
        <v>87.2</v>
      </c>
      <c r="I36" s="387">
        <v>87.87</v>
      </c>
      <c r="J36" s="387">
        <v>98.82</v>
      </c>
      <c r="K36" s="387">
        <v>90.93</v>
      </c>
      <c r="L36" s="387">
        <v>82.57</v>
      </c>
      <c r="M36" s="387">
        <v>85.2</v>
      </c>
      <c r="N36" s="387">
        <v>83.2</v>
      </c>
      <c r="O36" s="387">
        <v>87.8</v>
      </c>
      <c r="P36" s="387">
        <v>86.6</v>
      </c>
      <c r="Q36" s="387">
        <v>96.3</v>
      </c>
      <c r="R36" s="387">
        <v>88.1</v>
      </c>
    </row>
    <row r="37" spans="1:18" s="377" customFormat="1">
      <c r="A37" s="385" t="s">
        <v>710</v>
      </c>
      <c r="B37" s="386" t="s">
        <v>562</v>
      </c>
      <c r="C37" s="386" t="s">
        <v>562</v>
      </c>
      <c r="D37" s="386" t="s">
        <v>562</v>
      </c>
      <c r="E37" s="386" t="s">
        <v>562</v>
      </c>
      <c r="F37" s="386" t="s">
        <v>562</v>
      </c>
      <c r="G37" s="386">
        <v>83.9</v>
      </c>
      <c r="H37" s="386">
        <v>75.7</v>
      </c>
      <c r="I37" s="387">
        <v>74.48</v>
      </c>
      <c r="J37" s="387">
        <v>74.510000000000005</v>
      </c>
      <c r="K37" s="387">
        <v>83.03</v>
      </c>
      <c r="L37" s="387">
        <v>81.44</v>
      </c>
      <c r="M37" s="387">
        <v>79.7</v>
      </c>
      <c r="N37" s="387">
        <v>84.5</v>
      </c>
      <c r="O37" s="387">
        <v>86.7</v>
      </c>
      <c r="P37" s="387">
        <v>84.2</v>
      </c>
      <c r="Q37" s="387">
        <v>87</v>
      </c>
      <c r="R37" s="387">
        <v>85.3</v>
      </c>
    </row>
    <row r="38" spans="1:18" s="377" customFormat="1">
      <c r="A38" s="385" t="s">
        <v>711</v>
      </c>
      <c r="B38" s="386" t="s">
        <v>562</v>
      </c>
      <c r="C38" s="386" t="s">
        <v>562</v>
      </c>
      <c r="D38" s="386" t="s">
        <v>562</v>
      </c>
      <c r="E38" s="386" t="s">
        <v>562</v>
      </c>
      <c r="F38" s="386" t="s">
        <v>562</v>
      </c>
      <c r="G38" s="386">
        <v>74.2</v>
      </c>
      <c r="H38" s="386">
        <v>74.3</v>
      </c>
      <c r="I38" s="387">
        <v>78.2</v>
      </c>
      <c r="J38" s="387">
        <v>77.209999999999994</v>
      </c>
      <c r="K38" s="387">
        <v>82.41</v>
      </c>
      <c r="L38" s="387">
        <v>80.900000000000006</v>
      </c>
      <c r="M38" s="387">
        <v>70.5</v>
      </c>
      <c r="N38" s="387">
        <v>54.4</v>
      </c>
      <c r="O38" s="387">
        <v>69.3</v>
      </c>
      <c r="P38" s="387">
        <v>80.2</v>
      </c>
      <c r="Q38" s="387">
        <v>74.400000000000006</v>
      </c>
      <c r="R38" s="387">
        <v>66.599999999999994</v>
      </c>
    </row>
    <row r="39" spans="1:18" s="377" customFormat="1">
      <c r="A39" s="388" t="s">
        <v>199</v>
      </c>
      <c r="B39" s="389">
        <v>80.265613177011204</v>
      </c>
      <c r="C39" s="389">
        <v>80</v>
      </c>
      <c r="D39" s="389">
        <v>76.5</v>
      </c>
      <c r="E39" s="389">
        <v>81.616244274499195</v>
      </c>
      <c r="F39" s="389">
        <v>81.145128616749105</v>
      </c>
      <c r="G39" s="389">
        <v>81.745850285239896</v>
      </c>
      <c r="H39" s="389">
        <v>82</v>
      </c>
      <c r="I39" s="389">
        <v>81.48</v>
      </c>
      <c r="J39" s="389">
        <v>82.7</v>
      </c>
      <c r="K39" s="389">
        <v>83.46</v>
      </c>
      <c r="L39" s="389">
        <v>83.95</v>
      </c>
      <c r="M39" s="389">
        <v>83.3</v>
      </c>
      <c r="N39" s="389">
        <v>82.2</v>
      </c>
      <c r="O39" s="389">
        <v>79.5</v>
      </c>
      <c r="P39" s="389">
        <v>83.5</v>
      </c>
      <c r="Q39" s="389">
        <v>84</v>
      </c>
      <c r="R39" s="389">
        <v>84.4</v>
      </c>
    </row>
    <row r="40" spans="1:18" s="377" customFormat="1">
      <c r="B40" s="381"/>
      <c r="C40" s="381"/>
      <c r="D40" s="381"/>
      <c r="E40" s="381"/>
      <c r="F40" s="381"/>
      <c r="G40" s="381"/>
    </row>
    <row r="42" spans="1:18">
      <c r="A42" s="371"/>
      <c r="H42" s="371"/>
    </row>
    <row r="43" spans="1:18">
      <c r="A43" s="370"/>
      <c r="H43" s="370"/>
    </row>
    <row r="44" spans="1:18" s="355" customFormat="1"/>
    <row r="58" spans="2:2">
      <c r="B58" s="354" t="s">
        <v>632</v>
      </c>
    </row>
  </sheetData>
  <mergeCells count="3">
    <mergeCell ref="A17:R17"/>
    <mergeCell ref="A18:R18"/>
    <mergeCell ref="A16:K16"/>
  </mergeCells>
  <hyperlinks>
    <hyperlink ref="B58" r:id="rId1" xr:uid="{00000000-0004-0000-2700-000000000000}"/>
  </hyperlinks>
  <pageMargins left="0.7" right="0.7" top="0.75" bottom="0.75" header="0.51180555555555496" footer="0.51180555555555496"/>
  <pageSetup paperSize="9" orientation="portrait" horizontalDpi="300" verticalDpi="30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2D050"/>
  </sheetPr>
  <dimension ref="A24:AMJ69"/>
  <sheetViews>
    <sheetView topLeftCell="A7" zoomScale="110" zoomScaleNormal="110" workbookViewId="0">
      <selection activeCell="C24" sqref="C24"/>
    </sheetView>
  </sheetViews>
  <sheetFormatPr baseColWidth="10" defaultColWidth="11.125" defaultRowHeight="15"/>
  <cols>
    <col min="1" max="52" width="11.125" style="278"/>
    <col min="53" max="54" width="10.125" style="335" customWidth="1"/>
    <col min="55" max="55" width="11.125" style="278"/>
    <col min="56" max="57" width="10.125" style="335" customWidth="1"/>
    <col min="58" max="308" width="11.125" style="278"/>
    <col min="309" max="310" width="10.125" style="278" customWidth="1"/>
    <col min="311" max="311" width="11.125" style="278"/>
    <col min="312" max="313" width="10.125" style="278" customWidth="1"/>
    <col min="314" max="564" width="11.125" style="278"/>
    <col min="565" max="566" width="10.125" style="278" customWidth="1"/>
    <col min="567" max="567" width="11.125" style="278"/>
    <col min="568" max="569" width="10.125" style="278" customWidth="1"/>
    <col min="570" max="820" width="11.125" style="278"/>
    <col min="821" max="822" width="10.125" style="278" customWidth="1"/>
    <col min="823" max="823" width="11.125" style="278"/>
    <col min="824" max="825" width="10.125" style="278" customWidth="1"/>
    <col min="826" max="1024" width="11.125" style="278"/>
  </cols>
  <sheetData>
    <row r="24" spans="1:57">
      <c r="A24" s="331" t="s">
        <v>864</v>
      </c>
    </row>
    <row r="25" spans="1:57">
      <c r="A25" s="578" t="s">
        <v>689</v>
      </c>
      <c r="B25" s="578"/>
      <c r="C25" s="578"/>
      <c r="D25" s="578"/>
      <c r="E25" s="578"/>
      <c r="F25" s="578"/>
      <c r="G25" s="578"/>
      <c r="H25" s="578"/>
      <c r="I25" s="578"/>
      <c r="J25" s="578"/>
      <c r="K25" s="578"/>
      <c r="L25" s="578"/>
      <c r="M25" s="578"/>
      <c r="N25" s="578"/>
      <c r="O25" s="578"/>
      <c r="P25" s="578"/>
      <c r="Q25" s="578"/>
      <c r="R25" s="578"/>
      <c r="S25" s="578"/>
      <c r="T25" s="578"/>
      <c r="U25" s="578"/>
      <c r="V25" s="578"/>
      <c r="W25" s="578"/>
      <c r="X25" s="578"/>
      <c r="Y25" s="578"/>
      <c r="Z25" s="578"/>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c r="AX25" s="333"/>
      <c r="AY25" s="333"/>
      <c r="AZ25" s="333"/>
      <c r="BA25" s="390"/>
      <c r="BB25" s="390"/>
      <c r="BC25" s="333"/>
      <c r="BD25" s="390"/>
      <c r="BE25" s="390"/>
    </row>
    <row r="26" spans="1:57">
      <c r="A26" s="579" t="s">
        <v>715</v>
      </c>
      <c r="B26" s="579"/>
      <c r="C26" s="579"/>
      <c r="D26" s="579"/>
      <c r="E26" s="579"/>
      <c r="F26" s="579"/>
      <c r="G26" s="579"/>
      <c r="H26" s="579"/>
      <c r="I26" s="579"/>
      <c r="J26" s="579"/>
      <c r="K26" s="579"/>
      <c r="L26" s="579"/>
      <c r="M26" s="579"/>
      <c r="N26" s="579"/>
      <c r="O26" s="579"/>
      <c r="P26" s="579"/>
      <c r="Q26" s="333"/>
      <c r="R26" s="333"/>
      <c r="S26" s="333"/>
      <c r="T26" s="333"/>
      <c r="U26" s="333"/>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c r="AX26" s="333"/>
      <c r="AY26" s="333"/>
      <c r="AZ26" s="333"/>
      <c r="BA26" s="390"/>
      <c r="BB26" s="390"/>
      <c r="BC26" s="333"/>
      <c r="BD26" s="390"/>
      <c r="BE26" s="390"/>
    </row>
    <row r="27" spans="1:57">
      <c r="A27" s="391"/>
      <c r="B27" s="392" t="s">
        <v>643</v>
      </c>
      <c r="C27" s="392" t="s">
        <v>644</v>
      </c>
      <c r="D27" s="392"/>
      <c r="E27" s="392" t="s">
        <v>645</v>
      </c>
      <c r="F27" s="392" t="s">
        <v>646</v>
      </c>
      <c r="G27" s="392"/>
      <c r="H27" s="392" t="s">
        <v>647</v>
      </c>
      <c r="I27" s="392" t="s">
        <v>648</v>
      </c>
      <c r="J27" s="392"/>
      <c r="K27" s="392" t="s">
        <v>649</v>
      </c>
      <c r="L27" s="392" t="s">
        <v>650</v>
      </c>
      <c r="M27" s="392"/>
      <c r="N27" s="392" t="s">
        <v>651</v>
      </c>
      <c r="O27" s="392" t="s">
        <v>652</v>
      </c>
      <c r="P27" s="392"/>
      <c r="Q27" s="392" t="s">
        <v>716</v>
      </c>
      <c r="R27" s="392" t="s">
        <v>654</v>
      </c>
      <c r="S27" s="392"/>
      <c r="T27" s="392" t="s">
        <v>717</v>
      </c>
      <c r="U27" s="392" t="s">
        <v>656</v>
      </c>
      <c r="V27" s="392"/>
      <c r="W27" s="392" t="s">
        <v>657</v>
      </c>
      <c r="X27" s="392" t="s">
        <v>658</v>
      </c>
      <c r="Y27" s="392"/>
      <c r="Z27" s="392" t="s">
        <v>718</v>
      </c>
      <c r="AA27" s="392" t="s">
        <v>660</v>
      </c>
      <c r="AB27" s="392"/>
      <c r="AC27" s="392" t="s">
        <v>719</v>
      </c>
      <c r="AD27" s="392" t="s">
        <v>662</v>
      </c>
      <c r="AE27" s="392"/>
      <c r="AF27" s="392" t="s">
        <v>663</v>
      </c>
      <c r="AG27" s="392" t="s">
        <v>664</v>
      </c>
      <c r="AH27" s="392"/>
      <c r="AI27" s="392" t="s">
        <v>720</v>
      </c>
      <c r="AJ27" s="392" t="s">
        <v>666</v>
      </c>
      <c r="AK27" s="392"/>
      <c r="AL27" s="392" t="s">
        <v>721</v>
      </c>
      <c r="AM27" s="392" t="s">
        <v>668</v>
      </c>
      <c r="AN27" s="392"/>
      <c r="AO27" s="392" t="s">
        <v>669</v>
      </c>
      <c r="AP27" s="392" t="s">
        <v>670</v>
      </c>
      <c r="AQ27" s="393"/>
      <c r="AR27" s="392" t="s">
        <v>671</v>
      </c>
      <c r="AS27" s="392" t="s">
        <v>672</v>
      </c>
      <c r="AT27" s="393"/>
      <c r="AU27" s="392" t="s">
        <v>673</v>
      </c>
      <c r="AV27" s="392" t="s">
        <v>674</v>
      </c>
      <c r="AW27" s="394"/>
      <c r="AX27" s="392" t="s">
        <v>675</v>
      </c>
      <c r="AY27" s="392" t="s">
        <v>676</v>
      </c>
      <c r="AZ27" s="394"/>
      <c r="BA27" s="395" t="s">
        <v>722</v>
      </c>
      <c r="BB27" s="395" t="s">
        <v>723</v>
      </c>
      <c r="BC27" s="394"/>
      <c r="BD27" s="395" t="s">
        <v>724</v>
      </c>
      <c r="BE27" s="395" t="s">
        <v>725</v>
      </c>
    </row>
    <row r="28" spans="1:57" ht="67.5">
      <c r="A28" s="396" t="s">
        <v>726</v>
      </c>
      <c r="B28" s="397">
        <v>26.063167218019601</v>
      </c>
      <c r="C28" s="397"/>
      <c r="D28" s="397"/>
      <c r="E28" s="397">
        <v>22.270923418745198</v>
      </c>
      <c r="F28" s="397"/>
      <c r="G28" s="397"/>
      <c r="H28" s="397">
        <v>23.04</v>
      </c>
      <c r="I28" s="397"/>
      <c r="J28" s="397"/>
      <c r="K28" s="397">
        <v>23.38</v>
      </c>
      <c r="L28" s="397"/>
      <c r="M28" s="397"/>
      <c r="N28" s="397">
        <v>27.2</v>
      </c>
      <c r="O28" s="397"/>
      <c r="P28" s="397"/>
      <c r="Q28" s="397">
        <v>23.874611488911398</v>
      </c>
      <c r="R28" s="397"/>
      <c r="S28" s="397"/>
      <c r="T28" s="397">
        <v>25.6542883882612</v>
      </c>
      <c r="U28" s="397"/>
      <c r="V28" s="397"/>
      <c r="W28" s="397">
        <v>18.9926622497686</v>
      </c>
      <c r="X28" s="397"/>
      <c r="Y28" s="397"/>
      <c r="Z28" s="397">
        <v>20</v>
      </c>
      <c r="AA28" s="397"/>
      <c r="AB28" s="397"/>
      <c r="AC28" s="398">
        <v>18.98</v>
      </c>
      <c r="AD28" s="398"/>
      <c r="AE28" s="398"/>
      <c r="AF28" s="398">
        <v>15.62</v>
      </c>
      <c r="AG28" s="398"/>
      <c r="AH28" s="398"/>
      <c r="AI28" s="398">
        <v>7.02</v>
      </c>
      <c r="AJ28" s="398"/>
      <c r="AK28" s="398"/>
      <c r="AL28" s="398">
        <v>7.79</v>
      </c>
      <c r="AM28" s="398"/>
      <c r="AN28" s="398"/>
      <c r="AO28" s="398">
        <v>4.7</v>
      </c>
      <c r="AP28" s="399"/>
      <c r="AQ28" s="399"/>
      <c r="AR28" s="398">
        <v>6.5</v>
      </c>
      <c r="AS28" s="399"/>
      <c r="AT28" s="399"/>
      <c r="AU28" s="398">
        <v>5.3</v>
      </c>
      <c r="AV28" s="399"/>
      <c r="AW28" s="333"/>
      <c r="AX28" s="390">
        <v>9</v>
      </c>
      <c r="AY28" s="390"/>
      <c r="AZ28" s="333"/>
      <c r="BA28" s="390">
        <v>6.6</v>
      </c>
      <c r="BB28" s="390"/>
      <c r="BC28" s="333"/>
      <c r="BD28" s="390">
        <v>10.199999999999999</v>
      </c>
      <c r="BE28" s="390"/>
    </row>
    <row r="29" spans="1:57" ht="78.75">
      <c r="A29" s="396" t="s">
        <v>727</v>
      </c>
      <c r="B29" s="399"/>
      <c r="C29" s="400">
        <v>30.025659899524801</v>
      </c>
      <c r="D29" s="400"/>
      <c r="E29" s="400"/>
      <c r="F29" s="400">
        <v>27.133341268065202</v>
      </c>
      <c r="G29" s="400"/>
      <c r="H29" s="400"/>
      <c r="I29" s="400">
        <v>27.46</v>
      </c>
      <c r="J29" s="400"/>
      <c r="K29" s="400"/>
      <c r="L29" s="400">
        <v>24.2</v>
      </c>
      <c r="M29" s="400"/>
      <c r="N29" s="400"/>
      <c r="O29" s="400">
        <v>23.6</v>
      </c>
      <c r="P29" s="400"/>
      <c r="Q29" s="400"/>
      <c r="R29" s="400">
        <v>24.381340304218298</v>
      </c>
      <c r="S29" s="400"/>
      <c r="T29" s="400"/>
      <c r="U29" s="400">
        <v>23.871051526731002</v>
      </c>
      <c r="V29" s="400"/>
      <c r="W29" s="400"/>
      <c r="X29" s="400">
        <v>20.144719108315101</v>
      </c>
      <c r="Y29" s="400"/>
      <c r="Z29" s="400"/>
      <c r="AA29" s="400">
        <v>20.7</v>
      </c>
      <c r="AB29" s="400"/>
      <c r="AC29" s="400"/>
      <c r="AD29" s="400">
        <v>21.08</v>
      </c>
      <c r="AE29" s="400"/>
      <c r="AF29" s="400"/>
      <c r="AG29" s="400">
        <v>18.18</v>
      </c>
      <c r="AH29" s="400"/>
      <c r="AI29" s="400"/>
      <c r="AJ29" s="400">
        <v>13.24</v>
      </c>
      <c r="AK29" s="400"/>
      <c r="AL29" s="400"/>
      <c r="AM29" s="400">
        <v>9.4600000000000009</v>
      </c>
      <c r="AN29" s="400"/>
      <c r="AO29" s="400"/>
      <c r="AP29" s="400">
        <v>7.8</v>
      </c>
      <c r="AQ29" s="399"/>
      <c r="AR29" s="399"/>
      <c r="AS29" s="400">
        <v>9.6</v>
      </c>
      <c r="AT29" s="399"/>
      <c r="AU29" s="399"/>
      <c r="AV29" s="400">
        <v>8.9</v>
      </c>
      <c r="AW29" s="333"/>
      <c r="AX29" s="390"/>
      <c r="AY29" s="390">
        <v>7.3</v>
      </c>
      <c r="AZ29" s="333"/>
      <c r="BA29" s="390"/>
      <c r="BB29" s="390">
        <v>8.1</v>
      </c>
      <c r="BC29" s="333"/>
      <c r="BD29" s="390"/>
      <c r="BE29" s="390">
        <v>8</v>
      </c>
    </row>
    <row r="30" spans="1:57" ht="78.75">
      <c r="A30" s="396" t="s">
        <v>728</v>
      </c>
      <c r="B30" s="397">
        <v>4.3463258605958304</v>
      </c>
      <c r="C30" s="397"/>
      <c r="D30" s="397"/>
      <c r="E30" s="397">
        <v>12.2312386311423</v>
      </c>
      <c r="F30" s="397"/>
      <c r="G30" s="397"/>
      <c r="H30" s="397">
        <v>11.3</v>
      </c>
      <c r="I30" s="397"/>
      <c r="J30" s="397"/>
      <c r="K30" s="397">
        <v>4.32</v>
      </c>
      <c r="L30" s="397"/>
      <c r="M30" s="397"/>
      <c r="N30" s="397">
        <v>8.8000000000000007</v>
      </c>
      <c r="O30" s="397"/>
      <c r="P30" s="397"/>
      <c r="Q30" s="397">
        <v>5.6642496352753096</v>
      </c>
      <c r="R30" s="397"/>
      <c r="S30" s="397"/>
      <c r="T30" s="397">
        <v>3.4795106624774301</v>
      </c>
      <c r="U30" s="397"/>
      <c r="V30" s="397"/>
      <c r="W30" s="397">
        <v>14.8718070496229</v>
      </c>
      <c r="X30" s="397"/>
      <c r="Y30" s="397"/>
      <c r="Z30" s="397">
        <v>9.9</v>
      </c>
      <c r="AA30" s="397"/>
      <c r="AB30" s="397"/>
      <c r="AC30" s="398">
        <v>10.14</v>
      </c>
      <c r="AD30" s="398"/>
      <c r="AE30" s="398"/>
      <c r="AF30" s="398">
        <v>16.23</v>
      </c>
      <c r="AG30" s="398"/>
      <c r="AH30" s="398"/>
      <c r="AI30" s="398">
        <v>41.71</v>
      </c>
      <c r="AJ30" s="398"/>
      <c r="AK30" s="398"/>
      <c r="AL30" s="398">
        <v>47.67</v>
      </c>
      <c r="AM30" s="398"/>
      <c r="AN30" s="398"/>
      <c r="AO30" s="398">
        <v>52</v>
      </c>
      <c r="AP30" s="399"/>
      <c r="AQ30" s="399"/>
      <c r="AR30" s="398">
        <v>39.299999999999997</v>
      </c>
      <c r="AS30" s="399"/>
      <c r="AT30" s="399"/>
      <c r="AU30" s="398">
        <v>30.8</v>
      </c>
      <c r="AV30" s="399"/>
      <c r="AW30" s="333"/>
      <c r="AX30" s="390">
        <v>25.2</v>
      </c>
      <c r="AY30" s="390"/>
      <c r="AZ30" s="333"/>
      <c r="BA30" s="390">
        <v>21.4</v>
      </c>
      <c r="BB30" s="390"/>
      <c r="BC30" s="333"/>
      <c r="BD30" s="390">
        <v>21.4</v>
      </c>
      <c r="BE30" s="390"/>
    </row>
    <row r="31" spans="1:57" ht="78.75">
      <c r="A31" s="396" t="s">
        <v>729</v>
      </c>
      <c r="B31" s="399"/>
      <c r="C31" s="400">
        <v>5.8216918068849299</v>
      </c>
      <c r="D31" s="400"/>
      <c r="E31" s="400"/>
      <c r="F31" s="400">
        <v>9.1032469301544001</v>
      </c>
      <c r="G31" s="400"/>
      <c r="H31" s="400"/>
      <c r="I31" s="400">
        <v>8.77</v>
      </c>
      <c r="J31" s="400"/>
      <c r="K31" s="400"/>
      <c r="L31" s="400">
        <v>9</v>
      </c>
      <c r="M31" s="400"/>
      <c r="N31" s="400"/>
      <c r="O31" s="400">
        <v>11</v>
      </c>
      <c r="P31" s="400"/>
      <c r="Q31" s="400"/>
      <c r="R31" s="400">
        <v>9.7405524467911793</v>
      </c>
      <c r="S31" s="400"/>
      <c r="T31" s="400"/>
      <c r="U31" s="400">
        <v>11.015090005147201</v>
      </c>
      <c r="V31" s="400"/>
      <c r="W31" s="400"/>
      <c r="X31" s="400">
        <v>14.0828924397413</v>
      </c>
      <c r="Y31" s="400"/>
      <c r="Z31" s="400"/>
      <c r="AA31" s="400">
        <v>13.1</v>
      </c>
      <c r="AB31" s="400"/>
      <c r="AC31" s="400"/>
      <c r="AD31" s="400">
        <v>11.71</v>
      </c>
      <c r="AE31" s="400"/>
      <c r="AF31" s="400"/>
      <c r="AG31" s="400">
        <v>18.170000000000002</v>
      </c>
      <c r="AH31" s="400"/>
      <c r="AI31" s="400"/>
      <c r="AJ31" s="400">
        <v>29.97</v>
      </c>
      <c r="AK31" s="400"/>
      <c r="AL31" s="400"/>
      <c r="AM31" s="400">
        <v>35.119999999999997</v>
      </c>
      <c r="AN31" s="400"/>
      <c r="AO31" s="400"/>
      <c r="AP31" s="400">
        <v>38.9</v>
      </c>
      <c r="AQ31" s="399"/>
      <c r="AR31" s="399"/>
      <c r="AS31" s="400">
        <v>33.299999999999997</v>
      </c>
      <c r="AT31" s="399"/>
      <c r="AU31" s="399"/>
      <c r="AV31" s="400">
        <v>28</v>
      </c>
      <c r="AW31" s="333"/>
      <c r="AX31" s="390"/>
      <c r="AY31" s="390">
        <v>29.3</v>
      </c>
      <c r="AZ31" s="333"/>
      <c r="BA31" s="390"/>
      <c r="BB31" s="390">
        <v>24.3</v>
      </c>
      <c r="BC31" s="333"/>
      <c r="BD31" s="390"/>
      <c r="BE31" s="390">
        <v>24</v>
      </c>
    </row>
    <row r="32" spans="1:57" ht="67.5">
      <c r="A32" s="396" t="s">
        <v>730</v>
      </c>
      <c r="B32" s="397">
        <v>43.059680705565</v>
      </c>
      <c r="C32" s="397"/>
      <c r="D32" s="397"/>
      <c r="E32" s="397">
        <v>47.605144231071698</v>
      </c>
      <c r="F32" s="397"/>
      <c r="G32" s="397"/>
      <c r="H32" s="397">
        <v>41.3</v>
      </c>
      <c r="I32" s="397"/>
      <c r="J32" s="397"/>
      <c r="K32" s="397">
        <v>53.69</v>
      </c>
      <c r="L32" s="397"/>
      <c r="M32" s="397"/>
      <c r="N32" s="397">
        <v>49.5</v>
      </c>
      <c r="O32" s="397"/>
      <c r="P32" s="397"/>
      <c r="Q32" s="397">
        <v>52.1788336154316</v>
      </c>
      <c r="R32" s="397"/>
      <c r="S32" s="397"/>
      <c r="T32" s="397">
        <v>59.126612741493297</v>
      </c>
      <c r="U32" s="397"/>
      <c r="V32" s="397"/>
      <c r="W32" s="397">
        <v>55.518352291167197</v>
      </c>
      <c r="X32" s="397"/>
      <c r="Y32" s="397"/>
      <c r="Z32" s="397">
        <v>55.5</v>
      </c>
      <c r="AA32" s="397"/>
      <c r="AB32" s="397"/>
      <c r="AC32" s="398">
        <v>56.33</v>
      </c>
      <c r="AD32" s="398"/>
      <c r="AE32" s="398"/>
      <c r="AF32" s="398">
        <v>49.07</v>
      </c>
      <c r="AG32" s="398"/>
      <c r="AH32" s="398"/>
      <c r="AI32" s="398">
        <v>34.04</v>
      </c>
      <c r="AJ32" s="398"/>
      <c r="AK32" s="398"/>
      <c r="AL32" s="398">
        <v>32.71</v>
      </c>
      <c r="AM32" s="398"/>
      <c r="AN32" s="398"/>
      <c r="AO32" s="398">
        <v>31.5</v>
      </c>
      <c r="AP32" s="399"/>
      <c r="AQ32" s="399"/>
      <c r="AR32" s="398">
        <v>40.200000000000003</v>
      </c>
      <c r="AS32" s="399"/>
      <c r="AT32" s="399"/>
      <c r="AU32" s="398">
        <v>47.4</v>
      </c>
      <c r="AV32" s="399"/>
      <c r="AW32" s="333"/>
      <c r="AX32" s="390">
        <v>47</v>
      </c>
      <c r="AY32" s="390"/>
      <c r="AZ32" s="333"/>
      <c r="BA32" s="390">
        <v>49.9</v>
      </c>
      <c r="BB32" s="390"/>
      <c r="BC32" s="333"/>
      <c r="BD32" s="390">
        <v>47.6</v>
      </c>
      <c r="BE32" s="390"/>
    </row>
    <row r="33" spans="1:57" ht="56.25">
      <c r="A33" s="396" t="s">
        <v>731</v>
      </c>
      <c r="B33" s="399"/>
      <c r="C33" s="400">
        <v>41.919196589110499</v>
      </c>
      <c r="D33" s="400"/>
      <c r="E33" s="400"/>
      <c r="F33" s="400">
        <v>46.6288109395405</v>
      </c>
      <c r="G33" s="400"/>
      <c r="H33" s="400"/>
      <c r="I33" s="400">
        <v>47.68</v>
      </c>
      <c r="J33" s="400"/>
      <c r="K33" s="400"/>
      <c r="L33" s="400">
        <v>49.6</v>
      </c>
      <c r="M33" s="400"/>
      <c r="N33" s="400"/>
      <c r="O33" s="400">
        <v>50.8</v>
      </c>
      <c r="P33" s="400"/>
      <c r="Q33" s="400"/>
      <c r="R33" s="400">
        <v>51.223025482265903</v>
      </c>
      <c r="S33" s="400"/>
      <c r="T33" s="400"/>
      <c r="U33" s="400">
        <v>50.382735354742501</v>
      </c>
      <c r="V33" s="400"/>
      <c r="W33" s="400"/>
      <c r="X33" s="400">
        <v>50.1526642454672</v>
      </c>
      <c r="Y33" s="400"/>
      <c r="Z33" s="400"/>
      <c r="AA33" s="400">
        <v>50.8</v>
      </c>
      <c r="AB33" s="400"/>
      <c r="AC33" s="400"/>
      <c r="AD33" s="400">
        <v>49.71</v>
      </c>
      <c r="AE33" s="400"/>
      <c r="AF33" s="400"/>
      <c r="AG33" s="400">
        <v>45.12</v>
      </c>
      <c r="AH33" s="400"/>
      <c r="AI33" s="400"/>
      <c r="AJ33" s="400">
        <v>41.16</v>
      </c>
      <c r="AK33" s="400"/>
      <c r="AL33" s="400"/>
      <c r="AM33" s="400">
        <v>39.15</v>
      </c>
      <c r="AN33" s="400"/>
      <c r="AO33" s="400"/>
      <c r="AP33" s="400">
        <v>38</v>
      </c>
      <c r="AQ33" s="399"/>
      <c r="AR33" s="399"/>
      <c r="AS33" s="400">
        <v>42.2</v>
      </c>
      <c r="AT33" s="399"/>
      <c r="AU33" s="399"/>
      <c r="AV33" s="400">
        <v>46.3</v>
      </c>
      <c r="AW33" s="333"/>
      <c r="AX33" s="390"/>
      <c r="AY33" s="390">
        <v>44.1</v>
      </c>
      <c r="AZ33" s="333"/>
      <c r="BA33" s="390"/>
      <c r="BB33" s="390">
        <v>47.7</v>
      </c>
      <c r="BC33" s="333"/>
      <c r="BD33" s="390"/>
      <c r="BE33" s="390">
        <v>47</v>
      </c>
    </row>
    <row r="34" spans="1:57" ht="90">
      <c r="A34" s="396" t="s">
        <v>732</v>
      </c>
      <c r="B34" s="397"/>
      <c r="C34" s="399"/>
      <c r="D34" s="399"/>
      <c r="E34" s="397"/>
      <c r="F34" s="399"/>
      <c r="G34" s="399"/>
      <c r="H34" s="397"/>
      <c r="I34" s="399"/>
      <c r="J34" s="399"/>
      <c r="K34" s="397"/>
      <c r="L34" s="397"/>
      <c r="M34" s="397"/>
      <c r="N34" s="397"/>
      <c r="O34" s="397"/>
      <c r="P34" s="397"/>
      <c r="Q34" s="397">
        <v>18.3</v>
      </c>
      <c r="R34" s="397"/>
      <c r="S34" s="397"/>
      <c r="T34" s="397">
        <v>11.7</v>
      </c>
      <c r="U34" s="397"/>
      <c r="V34" s="397"/>
      <c r="W34" s="397">
        <v>10.6</v>
      </c>
      <c r="X34" s="397"/>
      <c r="Y34" s="397"/>
      <c r="Z34" s="397">
        <v>14.6</v>
      </c>
      <c r="AA34" s="397"/>
      <c r="AB34" s="397"/>
      <c r="AC34" s="398">
        <v>14.55</v>
      </c>
      <c r="AD34" s="398"/>
      <c r="AE34" s="398"/>
      <c r="AF34" s="398">
        <v>19.07</v>
      </c>
      <c r="AG34" s="398"/>
      <c r="AH34" s="398"/>
      <c r="AI34" s="398">
        <v>16.91</v>
      </c>
      <c r="AJ34" s="398"/>
      <c r="AK34" s="398"/>
      <c r="AL34" s="398">
        <v>11.83</v>
      </c>
      <c r="AM34" s="398"/>
      <c r="AN34" s="398"/>
      <c r="AO34" s="398">
        <v>11.8</v>
      </c>
      <c r="AP34" s="399"/>
      <c r="AQ34" s="399"/>
      <c r="AR34" s="398">
        <v>14</v>
      </c>
      <c r="AS34" s="399"/>
      <c r="AT34" s="399"/>
      <c r="AU34" s="398">
        <v>16.5</v>
      </c>
      <c r="AV34" s="399"/>
      <c r="AW34" s="333"/>
      <c r="AX34" s="390">
        <v>18.7</v>
      </c>
      <c r="AY34" s="390"/>
      <c r="AZ34" s="333"/>
      <c r="BA34" s="390">
        <v>21.8</v>
      </c>
      <c r="BB34" s="390"/>
      <c r="BC34" s="333"/>
      <c r="BD34" s="390">
        <v>20.8</v>
      </c>
      <c r="BE34" s="390"/>
    </row>
    <row r="35" spans="1:57" ht="101.25">
      <c r="A35" s="396" t="s">
        <v>733</v>
      </c>
      <c r="B35" s="400"/>
      <c r="C35" s="400"/>
      <c r="D35" s="399"/>
      <c r="E35" s="399"/>
      <c r="F35" s="399"/>
      <c r="G35" s="399"/>
      <c r="H35" s="399"/>
      <c r="I35" s="399"/>
      <c r="J35" s="399"/>
      <c r="K35" s="399"/>
      <c r="L35" s="400"/>
      <c r="M35" s="400"/>
      <c r="N35" s="400"/>
      <c r="O35" s="400"/>
      <c r="P35" s="400"/>
      <c r="Q35" s="399"/>
      <c r="R35" s="400">
        <v>14.6</v>
      </c>
      <c r="S35" s="400"/>
      <c r="T35" s="400"/>
      <c r="U35" s="400">
        <v>14.6</v>
      </c>
      <c r="V35" s="400"/>
      <c r="W35" s="400"/>
      <c r="X35" s="400">
        <v>15.6</v>
      </c>
      <c r="Y35" s="400"/>
      <c r="Z35" s="400"/>
      <c r="AA35" s="400">
        <v>15.2</v>
      </c>
      <c r="AB35" s="400"/>
      <c r="AC35" s="400"/>
      <c r="AD35" s="400">
        <v>17.29</v>
      </c>
      <c r="AE35" s="400"/>
      <c r="AF35" s="400"/>
      <c r="AG35" s="400">
        <v>18.329999999999998</v>
      </c>
      <c r="AH35" s="400"/>
      <c r="AI35" s="400"/>
      <c r="AJ35" s="400">
        <v>15.4</v>
      </c>
      <c r="AK35" s="400"/>
      <c r="AL35" s="400"/>
      <c r="AM35" s="400">
        <v>16.07</v>
      </c>
      <c r="AN35" s="400"/>
      <c r="AO35" s="400"/>
      <c r="AP35" s="400">
        <v>15</v>
      </c>
      <c r="AQ35" s="399"/>
      <c r="AR35" s="399"/>
      <c r="AS35" s="400">
        <v>14.8</v>
      </c>
      <c r="AT35" s="399"/>
      <c r="AU35" s="399"/>
      <c r="AV35" s="400">
        <v>16.3</v>
      </c>
      <c r="AW35" s="333"/>
      <c r="AX35" s="390"/>
      <c r="AY35" s="390">
        <v>19.2</v>
      </c>
      <c r="AZ35" s="333"/>
      <c r="BA35" s="390"/>
      <c r="BB35" s="390">
        <v>19.8</v>
      </c>
      <c r="BC35" s="333"/>
      <c r="BD35" s="390"/>
      <c r="BE35" s="390">
        <v>20.9</v>
      </c>
    </row>
    <row r="69" spans="4:4">
      <c r="D69" s="354"/>
    </row>
  </sheetData>
  <mergeCells count="2">
    <mergeCell ref="A25:Z25"/>
    <mergeCell ref="A26:P26"/>
  </mergeCells>
  <pageMargins left="0.7" right="0.7" top="0.75" bottom="0.75" header="0.51180555555555496" footer="0.51180555555555496"/>
  <pageSetup paperSize="9" orientation="portrait" horizontalDpi="300" verticalDpi="30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B0F0"/>
  </sheetPr>
  <dimension ref="A1:AMJ34"/>
  <sheetViews>
    <sheetView zoomScale="110" zoomScaleNormal="110" workbookViewId="0">
      <selection sqref="A1:T1"/>
    </sheetView>
  </sheetViews>
  <sheetFormatPr baseColWidth="10" defaultColWidth="11.125" defaultRowHeight="14.25"/>
  <cols>
    <col min="1" max="1" width="2.625" style="2" customWidth="1"/>
    <col min="2" max="2" width="23" style="2" customWidth="1"/>
    <col min="3" max="3" width="12.5" style="2" customWidth="1"/>
    <col min="4" max="4" width="9.125" style="2" customWidth="1"/>
    <col min="5" max="5" width="15.375" style="2" customWidth="1"/>
    <col min="6" max="6" width="7.5" style="2" customWidth="1"/>
    <col min="7" max="7" width="7.625" style="2" customWidth="1"/>
    <col min="8" max="20" width="9.375" style="2" customWidth="1"/>
    <col min="21" max="1024" width="11.125" style="2"/>
  </cols>
  <sheetData>
    <row r="1" spans="1:20" s="27" customFormat="1" ht="11.25">
      <c r="A1" s="585" t="s">
        <v>734</v>
      </c>
      <c r="B1" s="585"/>
      <c r="C1" s="585"/>
      <c r="D1" s="585"/>
      <c r="E1" s="585"/>
      <c r="F1" s="585"/>
      <c r="G1" s="585"/>
      <c r="H1" s="585"/>
      <c r="I1" s="585"/>
      <c r="J1" s="585"/>
      <c r="K1" s="585"/>
      <c r="L1" s="585"/>
      <c r="M1" s="585"/>
      <c r="N1" s="585"/>
      <c r="O1" s="585"/>
      <c r="P1" s="585"/>
      <c r="Q1" s="585"/>
      <c r="R1" s="585"/>
      <c r="S1" s="585"/>
      <c r="T1" s="585"/>
    </row>
    <row r="2" spans="1:20" ht="33.75">
      <c r="A2" s="401"/>
      <c r="B2" s="402" t="s">
        <v>735</v>
      </c>
      <c r="C2" s="402" t="s">
        <v>736</v>
      </c>
      <c r="D2" s="403" t="s">
        <v>222</v>
      </c>
      <c r="E2" s="403" t="s">
        <v>737</v>
      </c>
      <c r="F2" s="402" t="s">
        <v>738</v>
      </c>
      <c r="G2" s="403" t="s">
        <v>223</v>
      </c>
      <c r="H2" s="403" t="s">
        <v>225</v>
      </c>
      <c r="I2" s="403" t="s">
        <v>226</v>
      </c>
      <c r="J2" s="403" t="s">
        <v>227</v>
      </c>
      <c r="K2" s="403" t="s">
        <v>228</v>
      </c>
      <c r="L2" s="403" t="s">
        <v>229</v>
      </c>
      <c r="M2" s="403" t="s">
        <v>230</v>
      </c>
      <c r="N2" s="403" t="s">
        <v>231</v>
      </c>
      <c r="O2" s="403" t="s">
        <v>232</v>
      </c>
      <c r="P2" s="403" t="s">
        <v>233</v>
      </c>
      <c r="Q2" s="403" t="s">
        <v>234</v>
      </c>
      <c r="R2" s="403" t="s">
        <v>235</v>
      </c>
      <c r="S2" s="403" t="s">
        <v>236</v>
      </c>
      <c r="T2" s="403" t="s">
        <v>739</v>
      </c>
    </row>
    <row r="3" spans="1:20" ht="10.35" customHeight="1">
      <c r="A3" s="586" t="s">
        <v>220</v>
      </c>
      <c r="B3" s="404" t="s">
        <v>740</v>
      </c>
      <c r="C3" s="405" t="s">
        <v>741</v>
      </c>
      <c r="D3" s="406">
        <v>83</v>
      </c>
      <c r="E3" s="404" t="s">
        <v>742</v>
      </c>
      <c r="F3" s="406" t="s">
        <v>743</v>
      </c>
      <c r="G3" s="587" t="s">
        <v>744</v>
      </c>
      <c r="H3" s="407"/>
      <c r="I3" s="407"/>
      <c r="J3" s="407"/>
      <c r="K3" s="407"/>
      <c r="L3" s="407"/>
      <c r="M3" s="407"/>
      <c r="N3" s="407"/>
      <c r="O3" s="407"/>
      <c r="P3" s="407"/>
      <c r="Q3" s="407"/>
      <c r="R3" s="407"/>
      <c r="S3" s="407"/>
      <c r="T3" s="407"/>
    </row>
    <row r="4" spans="1:20">
      <c r="A4" s="586"/>
      <c r="B4" s="48" t="s">
        <v>745</v>
      </c>
      <c r="C4" s="408" t="s">
        <v>741</v>
      </c>
      <c r="D4" s="283">
        <v>168</v>
      </c>
      <c r="E4" s="48" t="s">
        <v>746</v>
      </c>
      <c r="F4" s="283" t="s">
        <v>743</v>
      </c>
      <c r="G4" s="587"/>
      <c r="H4" s="409"/>
      <c r="I4" s="409"/>
      <c r="J4" s="409"/>
      <c r="K4" s="409"/>
      <c r="L4" s="409"/>
      <c r="M4" s="409"/>
      <c r="N4" s="409"/>
      <c r="O4" s="409"/>
      <c r="P4" s="409"/>
      <c r="Q4" s="409"/>
      <c r="R4" s="409"/>
      <c r="S4" s="409"/>
      <c r="T4" s="409"/>
    </row>
    <row r="5" spans="1:20">
      <c r="A5" s="586"/>
      <c r="B5" s="48" t="s">
        <v>747</v>
      </c>
      <c r="C5" s="408" t="s">
        <v>748</v>
      </c>
      <c r="D5" s="283">
        <v>106</v>
      </c>
      <c r="E5" s="48" t="s">
        <v>742</v>
      </c>
      <c r="F5" s="283" t="s">
        <v>743</v>
      </c>
      <c r="G5" s="587"/>
      <c r="H5" s="410"/>
      <c r="I5" s="410"/>
      <c r="J5" s="410"/>
      <c r="K5" s="410"/>
      <c r="L5" s="410"/>
      <c r="M5" s="410"/>
      <c r="N5" s="410"/>
      <c r="O5" s="410"/>
      <c r="P5" s="410"/>
      <c r="Q5" s="410"/>
      <c r="R5" s="410"/>
      <c r="S5" s="410"/>
      <c r="T5" s="409"/>
    </row>
    <row r="6" spans="1:20">
      <c r="A6" s="586"/>
      <c r="B6" s="48" t="s">
        <v>749</v>
      </c>
      <c r="C6" s="408" t="s">
        <v>112</v>
      </c>
      <c r="D6" s="283">
        <v>382</v>
      </c>
      <c r="E6" s="48" t="s">
        <v>750</v>
      </c>
      <c r="F6" s="283" t="s">
        <v>751</v>
      </c>
      <c r="G6" s="587"/>
      <c r="H6" s="410">
        <v>1</v>
      </c>
      <c r="I6" s="410">
        <v>1</v>
      </c>
      <c r="J6" s="410"/>
      <c r="K6" s="410">
        <v>1</v>
      </c>
      <c r="L6" s="410"/>
      <c r="M6" s="410"/>
      <c r="N6" s="410"/>
      <c r="O6" s="410"/>
      <c r="P6" s="410"/>
      <c r="Q6" s="410">
        <v>2</v>
      </c>
      <c r="R6" s="410">
        <v>1</v>
      </c>
      <c r="S6" s="410">
        <v>34</v>
      </c>
      <c r="T6" s="409">
        <f>SUM(H6:S6)</f>
        <v>40</v>
      </c>
    </row>
    <row r="7" spans="1:20">
      <c r="A7" s="586"/>
      <c r="B7" s="48" t="s">
        <v>752</v>
      </c>
      <c r="C7" s="408" t="s">
        <v>112</v>
      </c>
      <c r="D7" s="283">
        <v>5</v>
      </c>
      <c r="E7" s="48" t="s">
        <v>742</v>
      </c>
      <c r="F7" s="283" t="s">
        <v>743</v>
      </c>
      <c r="G7" s="587"/>
      <c r="H7" s="410"/>
      <c r="I7" s="410"/>
      <c r="J7" s="410"/>
      <c r="K7" s="410"/>
      <c r="L7" s="410"/>
      <c r="M7" s="410"/>
      <c r="N7" s="410"/>
      <c r="O7" s="410"/>
      <c r="P7" s="410"/>
      <c r="Q7" s="410"/>
      <c r="R7" s="410"/>
      <c r="S7" s="410"/>
      <c r="T7" s="409"/>
    </row>
    <row r="8" spans="1:20">
      <c r="A8" s="586"/>
      <c r="B8" s="48" t="s">
        <v>753</v>
      </c>
      <c r="C8" s="408" t="s">
        <v>754</v>
      </c>
      <c r="D8" s="283">
        <v>224</v>
      </c>
      <c r="E8" s="48" t="s">
        <v>750</v>
      </c>
      <c r="F8" s="283" t="s">
        <v>751</v>
      </c>
      <c r="G8" s="587"/>
      <c r="H8" s="410">
        <v>1</v>
      </c>
      <c r="I8" s="410">
        <v>1</v>
      </c>
      <c r="J8" s="410"/>
      <c r="K8" s="410"/>
      <c r="L8" s="410"/>
      <c r="M8" s="410"/>
      <c r="N8" s="410"/>
      <c r="O8" s="410"/>
      <c r="P8" s="410"/>
      <c r="Q8" s="410">
        <v>2</v>
      </c>
      <c r="R8" s="410"/>
      <c r="S8" s="410">
        <v>18</v>
      </c>
      <c r="T8" s="409">
        <f t="shared" ref="T8:T14" si="0">SUM(H8:S8)</f>
        <v>22</v>
      </c>
    </row>
    <row r="9" spans="1:20">
      <c r="A9" s="586"/>
      <c r="B9" s="48" t="s">
        <v>755</v>
      </c>
      <c r="C9" s="408" t="s">
        <v>741</v>
      </c>
      <c r="D9" s="283">
        <v>423</v>
      </c>
      <c r="E9" s="48" t="s">
        <v>750</v>
      </c>
      <c r="F9" s="283" t="s">
        <v>751</v>
      </c>
      <c r="G9" s="587"/>
      <c r="H9" s="410">
        <v>2</v>
      </c>
      <c r="I9" s="410">
        <v>1</v>
      </c>
      <c r="J9" s="410"/>
      <c r="K9" s="410"/>
      <c r="L9" s="410">
        <v>1</v>
      </c>
      <c r="M9" s="410"/>
      <c r="N9" s="410"/>
      <c r="O9" s="410"/>
      <c r="P9" s="410"/>
      <c r="Q9" s="410">
        <v>2</v>
      </c>
      <c r="R9" s="410">
        <v>1</v>
      </c>
      <c r="S9" s="410">
        <v>21</v>
      </c>
      <c r="T9" s="409">
        <f t="shared" si="0"/>
        <v>28</v>
      </c>
    </row>
    <row r="10" spans="1:20">
      <c r="A10" s="586"/>
      <c r="B10" s="48" t="s">
        <v>756</v>
      </c>
      <c r="C10" s="408" t="s">
        <v>113</v>
      </c>
      <c r="D10" s="283">
        <v>12</v>
      </c>
      <c r="E10" s="48" t="s">
        <v>750</v>
      </c>
      <c r="F10" s="283" t="s">
        <v>751</v>
      </c>
      <c r="G10" s="587"/>
      <c r="H10" s="410">
        <v>1</v>
      </c>
      <c r="I10" s="410"/>
      <c r="J10" s="410"/>
      <c r="K10" s="410"/>
      <c r="L10" s="410"/>
      <c r="M10" s="410"/>
      <c r="N10" s="410"/>
      <c r="O10" s="410"/>
      <c r="P10" s="410"/>
      <c r="Q10" s="410">
        <v>1</v>
      </c>
      <c r="R10" s="410"/>
      <c r="S10" s="410"/>
      <c r="T10" s="409">
        <f t="shared" si="0"/>
        <v>2</v>
      </c>
    </row>
    <row r="11" spans="1:20">
      <c r="A11" s="586"/>
      <c r="B11" s="48" t="s">
        <v>757</v>
      </c>
      <c r="C11" s="408" t="s">
        <v>758</v>
      </c>
      <c r="D11" s="283">
        <v>170</v>
      </c>
      <c r="E11" s="48" t="s">
        <v>750</v>
      </c>
      <c r="F11" s="283" t="s">
        <v>751</v>
      </c>
      <c r="G11" s="587"/>
      <c r="H11" s="410">
        <v>1</v>
      </c>
      <c r="I11" s="410">
        <v>1</v>
      </c>
      <c r="J11" s="410"/>
      <c r="K11" s="410"/>
      <c r="L11" s="410"/>
      <c r="M11" s="410"/>
      <c r="N11" s="410"/>
      <c r="O11" s="410"/>
      <c r="P11" s="410"/>
      <c r="Q11" s="410">
        <v>1</v>
      </c>
      <c r="R11" s="410"/>
      <c r="S11" s="410">
        <v>15</v>
      </c>
      <c r="T11" s="409">
        <f t="shared" si="0"/>
        <v>18</v>
      </c>
    </row>
    <row r="12" spans="1:20">
      <c r="A12" s="586"/>
      <c r="B12" s="48" t="s">
        <v>759</v>
      </c>
      <c r="C12" s="408" t="s">
        <v>760</v>
      </c>
      <c r="D12" s="283">
        <v>142</v>
      </c>
      <c r="E12" s="48" t="s">
        <v>750</v>
      </c>
      <c r="F12" s="283" t="s">
        <v>751</v>
      </c>
      <c r="G12" s="587"/>
      <c r="H12" s="410">
        <v>1</v>
      </c>
      <c r="I12" s="410">
        <v>1</v>
      </c>
      <c r="J12" s="410"/>
      <c r="K12" s="410"/>
      <c r="L12" s="410"/>
      <c r="M12" s="410"/>
      <c r="N12" s="410"/>
      <c r="O12" s="410"/>
      <c r="P12" s="410"/>
      <c r="Q12" s="410">
        <v>1</v>
      </c>
      <c r="R12" s="410">
        <v>1</v>
      </c>
      <c r="S12" s="410">
        <f>16+12</f>
        <v>28</v>
      </c>
      <c r="T12" s="409">
        <f t="shared" si="0"/>
        <v>32</v>
      </c>
    </row>
    <row r="13" spans="1:20">
      <c r="A13" s="586"/>
      <c r="B13" s="411" t="s">
        <v>761</v>
      </c>
      <c r="C13" s="412" t="s">
        <v>741</v>
      </c>
      <c r="D13" s="413">
        <v>897</v>
      </c>
      <c r="E13" s="411" t="s">
        <v>750</v>
      </c>
      <c r="F13" s="413" t="s">
        <v>751</v>
      </c>
      <c r="G13" s="587"/>
      <c r="H13" s="414">
        <v>4</v>
      </c>
      <c r="I13" s="414">
        <v>3</v>
      </c>
      <c r="J13" s="414">
        <v>2</v>
      </c>
      <c r="K13" s="414">
        <v>3</v>
      </c>
      <c r="L13" s="414">
        <v>2</v>
      </c>
      <c r="M13" s="414">
        <v>1</v>
      </c>
      <c r="N13" s="414">
        <v>3</v>
      </c>
      <c r="O13" s="414">
        <v>2</v>
      </c>
      <c r="P13" s="414">
        <v>1</v>
      </c>
      <c r="Q13" s="414">
        <v>2</v>
      </c>
      <c r="R13" s="414">
        <v>1</v>
      </c>
      <c r="S13" s="414">
        <v>36</v>
      </c>
      <c r="T13" s="415">
        <f t="shared" si="0"/>
        <v>60</v>
      </c>
    </row>
    <row r="14" spans="1:20" ht="10.35" customHeight="1">
      <c r="A14" s="588" t="s">
        <v>207</v>
      </c>
      <c r="B14" s="416" t="s">
        <v>762</v>
      </c>
      <c r="C14" s="417" t="s">
        <v>741</v>
      </c>
      <c r="D14" s="418">
        <v>40</v>
      </c>
      <c r="E14" s="416" t="s">
        <v>763</v>
      </c>
      <c r="F14" s="418" t="s">
        <v>743</v>
      </c>
      <c r="G14" s="589" t="s">
        <v>764</v>
      </c>
      <c r="H14" s="419">
        <v>1</v>
      </c>
      <c r="I14" s="419">
        <v>1</v>
      </c>
      <c r="J14" s="419"/>
      <c r="K14" s="419"/>
      <c r="L14" s="419"/>
      <c r="M14" s="419"/>
      <c r="N14" s="419"/>
      <c r="O14" s="419"/>
      <c r="P14" s="419"/>
      <c r="Q14" s="419"/>
      <c r="R14" s="419"/>
      <c r="S14" s="419"/>
      <c r="T14" s="420">
        <f t="shared" si="0"/>
        <v>2</v>
      </c>
    </row>
    <row r="15" spans="1:20">
      <c r="A15" s="588"/>
      <c r="B15" s="48" t="s">
        <v>765</v>
      </c>
      <c r="C15" s="408" t="s">
        <v>741</v>
      </c>
      <c r="D15" s="283">
        <v>73</v>
      </c>
      <c r="E15" s="48" t="s">
        <v>766</v>
      </c>
      <c r="F15" s="283" t="s">
        <v>743</v>
      </c>
      <c r="G15" s="589"/>
      <c r="H15" s="410"/>
      <c r="I15" s="410"/>
      <c r="J15" s="410"/>
      <c r="K15" s="410"/>
      <c r="L15" s="410"/>
      <c r="M15" s="410"/>
      <c r="N15" s="410"/>
      <c r="O15" s="410"/>
      <c r="P15" s="410"/>
      <c r="Q15" s="410"/>
      <c r="R15" s="410"/>
      <c r="S15" s="410"/>
      <c r="T15" s="409"/>
    </row>
    <row r="16" spans="1:20">
      <c r="A16" s="588"/>
      <c r="B16" s="48" t="s">
        <v>767</v>
      </c>
      <c r="C16" s="408" t="s">
        <v>741</v>
      </c>
      <c r="D16" s="283">
        <v>197</v>
      </c>
      <c r="E16" s="48" t="s">
        <v>766</v>
      </c>
      <c r="F16" s="283" t="s">
        <v>743</v>
      </c>
      <c r="G16" s="589"/>
      <c r="H16" s="410">
        <v>1</v>
      </c>
      <c r="I16" s="410">
        <v>1</v>
      </c>
      <c r="J16" s="410"/>
      <c r="K16" s="410"/>
      <c r="L16" s="410"/>
      <c r="M16" s="410"/>
      <c r="N16" s="410"/>
      <c r="O16" s="410"/>
      <c r="P16" s="410"/>
      <c r="Q16" s="410">
        <v>1</v>
      </c>
      <c r="R16" s="410"/>
      <c r="S16" s="410"/>
      <c r="T16" s="409">
        <f t="shared" ref="T16:T26" si="1">SUM(H16:S16)</f>
        <v>3</v>
      </c>
    </row>
    <row r="17" spans="1:257">
      <c r="A17" s="588"/>
      <c r="B17" s="48" t="s">
        <v>768</v>
      </c>
      <c r="C17" s="408" t="s">
        <v>741</v>
      </c>
      <c r="D17" s="283">
        <v>193</v>
      </c>
      <c r="E17" s="48" t="s">
        <v>750</v>
      </c>
      <c r="F17" s="283" t="s">
        <v>751</v>
      </c>
      <c r="G17" s="589"/>
      <c r="H17" s="410">
        <v>1</v>
      </c>
      <c r="I17" s="410">
        <v>2</v>
      </c>
      <c r="J17" s="410">
        <v>1</v>
      </c>
      <c r="K17" s="410">
        <v>1</v>
      </c>
      <c r="L17" s="410">
        <v>1</v>
      </c>
      <c r="M17" s="410">
        <v>1</v>
      </c>
      <c r="N17" s="410"/>
      <c r="O17" s="410">
        <v>1</v>
      </c>
      <c r="P17" s="410">
        <v>1</v>
      </c>
      <c r="Q17" s="410">
        <v>1</v>
      </c>
      <c r="R17" s="410">
        <v>1</v>
      </c>
      <c r="S17" s="410"/>
      <c r="T17" s="409">
        <f t="shared" si="1"/>
        <v>11</v>
      </c>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row>
    <row r="18" spans="1:257">
      <c r="A18" s="588"/>
      <c r="B18" s="48" t="s">
        <v>769</v>
      </c>
      <c r="C18" s="408" t="s">
        <v>741</v>
      </c>
      <c r="D18" s="283">
        <v>191</v>
      </c>
      <c r="E18" s="48" t="s">
        <v>750</v>
      </c>
      <c r="F18" s="283" t="s">
        <v>751</v>
      </c>
      <c r="G18" s="589"/>
      <c r="H18" s="410">
        <v>1</v>
      </c>
      <c r="I18" s="410">
        <v>1</v>
      </c>
      <c r="J18" s="410"/>
      <c r="K18" s="410">
        <v>1</v>
      </c>
      <c r="L18" s="410"/>
      <c r="M18" s="410"/>
      <c r="N18" s="410"/>
      <c r="O18" s="410"/>
      <c r="P18" s="410"/>
      <c r="Q18" s="410">
        <v>1</v>
      </c>
      <c r="R18" s="410">
        <v>1</v>
      </c>
      <c r="S18" s="410"/>
      <c r="T18" s="409">
        <f t="shared" si="1"/>
        <v>5</v>
      </c>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c r="IU18" s="27"/>
      <c r="IV18" s="27"/>
      <c r="IW18" s="27"/>
    </row>
    <row r="19" spans="1:257">
      <c r="A19" s="588"/>
      <c r="B19" s="48" t="s">
        <v>770</v>
      </c>
      <c r="C19" s="408" t="s">
        <v>741</v>
      </c>
      <c r="D19" s="283">
        <v>291</v>
      </c>
      <c r="E19" s="48" t="s">
        <v>750</v>
      </c>
      <c r="F19" s="283" t="s">
        <v>743</v>
      </c>
      <c r="G19" s="589"/>
      <c r="H19" s="410">
        <v>1</v>
      </c>
      <c r="I19" s="410">
        <v>2</v>
      </c>
      <c r="J19" s="410">
        <v>1</v>
      </c>
      <c r="K19" s="410">
        <v>1</v>
      </c>
      <c r="L19" s="410">
        <v>1</v>
      </c>
      <c r="M19" s="410">
        <v>1</v>
      </c>
      <c r="N19" s="410">
        <v>1</v>
      </c>
      <c r="O19" s="410"/>
      <c r="P19" s="410"/>
      <c r="Q19" s="410">
        <v>1</v>
      </c>
      <c r="R19" s="410">
        <v>1</v>
      </c>
      <c r="S19" s="410">
        <v>29</v>
      </c>
      <c r="T19" s="409">
        <f t="shared" si="1"/>
        <v>39</v>
      </c>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c r="IO19" s="27"/>
      <c r="IP19" s="27"/>
      <c r="IQ19" s="27"/>
      <c r="IR19" s="27"/>
      <c r="IS19" s="27"/>
      <c r="IT19" s="27"/>
      <c r="IU19" s="27"/>
      <c r="IV19" s="27"/>
      <c r="IW19" s="27"/>
    </row>
    <row r="20" spans="1:257">
      <c r="A20" s="588"/>
      <c r="B20" s="48" t="s">
        <v>771</v>
      </c>
      <c r="C20" s="408" t="s">
        <v>112</v>
      </c>
      <c r="D20" s="283">
        <v>39</v>
      </c>
      <c r="E20" s="48" t="s">
        <v>750</v>
      </c>
      <c r="F20" s="283" t="s">
        <v>743</v>
      </c>
      <c r="G20" s="589"/>
      <c r="H20" s="410">
        <v>1</v>
      </c>
      <c r="I20" s="410">
        <v>2</v>
      </c>
      <c r="J20" s="410"/>
      <c r="K20" s="410">
        <v>1</v>
      </c>
      <c r="L20" s="410">
        <v>1</v>
      </c>
      <c r="M20" s="410"/>
      <c r="N20" s="410"/>
      <c r="O20" s="410"/>
      <c r="P20" s="410"/>
      <c r="Q20" s="410">
        <v>2</v>
      </c>
      <c r="R20" s="410">
        <v>1</v>
      </c>
      <c r="S20" s="410"/>
      <c r="T20" s="409">
        <f t="shared" si="1"/>
        <v>8</v>
      </c>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c r="IU20" s="27"/>
      <c r="IV20" s="27"/>
      <c r="IW20" s="27"/>
    </row>
    <row r="21" spans="1:257">
      <c r="A21" s="588"/>
      <c r="B21" s="48" t="s">
        <v>772</v>
      </c>
      <c r="C21" s="408" t="s">
        <v>773</v>
      </c>
      <c r="D21" s="283">
        <v>41</v>
      </c>
      <c r="E21" s="48" t="s">
        <v>750</v>
      </c>
      <c r="F21" s="283" t="s">
        <v>743</v>
      </c>
      <c r="G21" s="589"/>
      <c r="H21" s="410">
        <v>1</v>
      </c>
      <c r="I21" s="410">
        <v>1</v>
      </c>
      <c r="J21" s="410"/>
      <c r="K21" s="410"/>
      <c r="L21" s="410"/>
      <c r="M21" s="410"/>
      <c r="N21" s="410"/>
      <c r="O21" s="410"/>
      <c r="P21" s="410"/>
      <c r="Q21" s="410">
        <v>1</v>
      </c>
      <c r="R21" s="410">
        <v>1</v>
      </c>
      <c r="S21" s="410"/>
      <c r="T21" s="409">
        <f t="shared" si="1"/>
        <v>4</v>
      </c>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c r="IO21" s="27"/>
      <c r="IP21" s="27"/>
      <c r="IQ21" s="27"/>
      <c r="IR21" s="27"/>
      <c r="IS21" s="27"/>
      <c r="IT21" s="27"/>
      <c r="IU21" s="27"/>
      <c r="IV21" s="27"/>
      <c r="IW21" s="27"/>
    </row>
    <row r="22" spans="1:257">
      <c r="A22" s="588"/>
      <c r="B22" s="48" t="s">
        <v>774</v>
      </c>
      <c r="C22" s="408" t="s">
        <v>775</v>
      </c>
      <c r="D22" s="283">
        <v>85</v>
      </c>
      <c r="E22" s="48" t="s">
        <v>750</v>
      </c>
      <c r="F22" s="283" t="s">
        <v>743</v>
      </c>
      <c r="G22" s="589"/>
      <c r="H22" s="410">
        <v>1</v>
      </c>
      <c r="I22" s="410">
        <v>1</v>
      </c>
      <c r="J22" s="410"/>
      <c r="K22" s="410"/>
      <c r="L22" s="410"/>
      <c r="M22" s="410"/>
      <c r="N22" s="410"/>
      <c r="O22" s="410"/>
      <c r="P22" s="410"/>
      <c r="Q22" s="410">
        <v>1</v>
      </c>
      <c r="R22" s="410">
        <v>1</v>
      </c>
      <c r="S22" s="410"/>
      <c r="T22" s="409">
        <f t="shared" si="1"/>
        <v>4</v>
      </c>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c r="IW22" s="27"/>
    </row>
    <row r="23" spans="1:257">
      <c r="A23" s="588"/>
      <c r="B23" s="48" t="s">
        <v>776</v>
      </c>
      <c r="C23" s="408" t="s">
        <v>760</v>
      </c>
      <c r="D23" s="283">
        <v>15</v>
      </c>
      <c r="E23" s="48" t="s">
        <v>750</v>
      </c>
      <c r="F23" s="283" t="s">
        <v>751</v>
      </c>
      <c r="G23" s="589"/>
      <c r="H23" s="410">
        <v>1</v>
      </c>
      <c r="I23" s="410"/>
      <c r="J23" s="410"/>
      <c r="K23" s="410"/>
      <c r="L23" s="410"/>
      <c r="M23" s="410"/>
      <c r="N23" s="410"/>
      <c r="O23" s="410"/>
      <c r="P23" s="410"/>
      <c r="Q23" s="410">
        <v>1</v>
      </c>
      <c r="R23" s="410"/>
      <c r="S23" s="410"/>
      <c r="T23" s="409">
        <f t="shared" si="1"/>
        <v>2</v>
      </c>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row>
    <row r="24" spans="1:257">
      <c r="A24" s="588"/>
      <c r="B24" s="48" t="s">
        <v>777</v>
      </c>
      <c r="C24" s="408" t="s">
        <v>741</v>
      </c>
      <c r="D24" s="283">
        <v>169</v>
      </c>
      <c r="E24" s="48" t="s">
        <v>750</v>
      </c>
      <c r="F24" s="283" t="s">
        <v>743</v>
      </c>
      <c r="G24" s="589"/>
      <c r="H24" s="410">
        <v>1</v>
      </c>
      <c r="I24" s="410">
        <v>3</v>
      </c>
      <c r="J24" s="410"/>
      <c r="K24" s="410">
        <v>1</v>
      </c>
      <c r="L24" s="410">
        <v>1</v>
      </c>
      <c r="M24" s="410">
        <v>1</v>
      </c>
      <c r="N24" s="410"/>
      <c r="O24" s="410"/>
      <c r="P24" s="410"/>
      <c r="Q24" s="410">
        <v>1</v>
      </c>
      <c r="R24" s="410">
        <v>1</v>
      </c>
      <c r="S24" s="410"/>
      <c r="T24" s="409">
        <f t="shared" si="1"/>
        <v>9</v>
      </c>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row>
    <row r="25" spans="1:257">
      <c r="A25" s="588"/>
      <c r="B25" s="48" t="s">
        <v>778</v>
      </c>
      <c r="C25" s="408" t="s">
        <v>754</v>
      </c>
      <c r="D25" s="283">
        <v>70</v>
      </c>
      <c r="E25" s="48" t="s">
        <v>750</v>
      </c>
      <c r="F25" s="283" t="s">
        <v>751</v>
      </c>
      <c r="G25" s="589"/>
      <c r="H25" s="410">
        <v>1</v>
      </c>
      <c r="I25" s="410">
        <v>1</v>
      </c>
      <c r="J25" s="410"/>
      <c r="K25" s="410"/>
      <c r="L25" s="410"/>
      <c r="M25" s="410"/>
      <c r="N25" s="410"/>
      <c r="O25" s="410"/>
      <c r="P25" s="410"/>
      <c r="Q25" s="410">
        <v>1</v>
      </c>
      <c r="R25" s="410">
        <v>1</v>
      </c>
      <c r="S25" s="410">
        <v>10</v>
      </c>
      <c r="T25" s="409">
        <f t="shared" si="1"/>
        <v>14</v>
      </c>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row>
    <row r="26" spans="1:257">
      <c r="A26" s="588"/>
      <c r="B26" s="48" t="s">
        <v>779</v>
      </c>
      <c r="C26" s="408" t="s">
        <v>780</v>
      </c>
      <c r="D26" s="283">
        <v>34</v>
      </c>
      <c r="E26" s="48" t="s">
        <v>750</v>
      </c>
      <c r="F26" s="283" t="s">
        <v>751</v>
      </c>
      <c r="G26" s="589"/>
      <c r="H26" s="410">
        <v>1</v>
      </c>
      <c r="I26" s="410">
        <v>1</v>
      </c>
      <c r="J26" s="410"/>
      <c r="K26" s="410"/>
      <c r="L26" s="410"/>
      <c r="M26" s="410"/>
      <c r="N26" s="410"/>
      <c r="O26" s="410"/>
      <c r="P26" s="410"/>
      <c r="Q26" s="410">
        <v>1</v>
      </c>
      <c r="R26" s="410"/>
      <c r="S26" s="410"/>
      <c r="T26" s="409">
        <f t="shared" si="1"/>
        <v>3</v>
      </c>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c r="IW26" s="27"/>
    </row>
    <row r="27" spans="1:257">
      <c r="A27" s="588"/>
      <c r="B27" s="411" t="s">
        <v>781</v>
      </c>
      <c r="C27" s="412" t="s">
        <v>741</v>
      </c>
      <c r="D27" s="413">
        <v>15</v>
      </c>
      <c r="E27" s="411" t="s">
        <v>750</v>
      </c>
      <c r="F27" s="413" t="s">
        <v>751</v>
      </c>
      <c r="G27" s="589"/>
      <c r="H27" s="414"/>
      <c r="I27" s="414"/>
      <c r="J27" s="414"/>
      <c r="K27" s="414"/>
      <c r="L27" s="414"/>
      <c r="M27" s="414"/>
      <c r="N27" s="414"/>
      <c r="O27" s="414"/>
      <c r="P27" s="414"/>
      <c r="Q27" s="414"/>
      <c r="R27" s="414"/>
      <c r="S27" s="414"/>
      <c r="T27" s="415"/>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row>
    <row r="28" spans="1:257" ht="11.25" customHeight="1">
      <c r="A28" s="584" t="s">
        <v>219</v>
      </c>
      <c r="B28" s="584"/>
      <c r="C28" s="584"/>
      <c r="D28" s="421">
        <f>SUM(D3:D27)</f>
        <v>4065</v>
      </c>
      <c r="E28" s="422"/>
      <c r="F28" s="422"/>
      <c r="G28" s="421">
        <v>129</v>
      </c>
      <c r="H28" s="421">
        <f t="shared" ref="H28:S28" si="2">SUM(H3:H27)</f>
        <v>23</v>
      </c>
      <c r="I28" s="421">
        <f t="shared" si="2"/>
        <v>24</v>
      </c>
      <c r="J28" s="421">
        <f t="shared" si="2"/>
        <v>4</v>
      </c>
      <c r="K28" s="421">
        <f t="shared" si="2"/>
        <v>9</v>
      </c>
      <c r="L28" s="421">
        <f t="shared" si="2"/>
        <v>7</v>
      </c>
      <c r="M28" s="421">
        <f t="shared" si="2"/>
        <v>4</v>
      </c>
      <c r="N28" s="421">
        <f t="shared" si="2"/>
        <v>4</v>
      </c>
      <c r="O28" s="421">
        <f t="shared" si="2"/>
        <v>3</v>
      </c>
      <c r="P28" s="421">
        <f t="shared" si="2"/>
        <v>2</v>
      </c>
      <c r="Q28" s="421">
        <f t="shared" si="2"/>
        <v>23</v>
      </c>
      <c r="R28" s="421">
        <f t="shared" si="2"/>
        <v>12</v>
      </c>
      <c r="S28" s="421">
        <f t="shared" si="2"/>
        <v>191</v>
      </c>
      <c r="T28" s="421">
        <f>SUM(H28:S28)</f>
        <v>306</v>
      </c>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row>
    <row r="29" spans="1:257" ht="11.25" customHeight="1">
      <c r="A29" s="554" t="s">
        <v>245</v>
      </c>
      <c r="B29" s="554"/>
      <c r="C29" s="554"/>
      <c r="D29" s="554"/>
      <c r="E29" s="554"/>
      <c r="F29" s="554"/>
      <c r="G29" s="554"/>
      <c r="H29" s="554"/>
      <c r="I29" s="554"/>
      <c r="J29" s="554"/>
      <c r="K29" s="554"/>
      <c r="L29" s="554"/>
      <c r="M29" s="554"/>
      <c r="N29" s="554"/>
      <c r="O29" s="554"/>
      <c r="P29" s="554"/>
      <c r="Q29" s="554"/>
      <c r="R29" s="554"/>
      <c r="S29" s="554"/>
      <c r="T29" s="554"/>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row>
    <row r="30" spans="1:257" ht="11.25" customHeight="1">
      <c r="A30" s="535" t="s">
        <v>782</v>
      </c>
      <c r="B30" s="535"/>
      <c r="C30" s="535"/>
      <c r="D30" s="535"/>
      <c r="E30" s="535"/>
      <c r="F30" s="535"/>
      <c r="G30" s="535"/>
      <c r="H30" s="535"/>
      <c r="I30" s="535"/>
      <c r="J30" s="535"/>
      <c r="K30" s="535"/>
      <c r="L30" s="535"/>
      <c r="M30" s="535"/>
      <c r="N30" s="535"/>
      <c r="O30" s="535"/>
      <c r="P30" s="535"/>
      <c r="Q30" s="535"/>
      <c r="R30" s="535"/>
      <c r="S30" s="535"/>
      <c r="T30" s="535"/>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row>
    <row r="32" spans="1:257">
      <c r="G32" s="535" t="s">
        <v>216</v>
      </c>
      <c r="H32" s="535"/>
      <c r="I32" s="535"/>
      <c r="J32" s="535"/>
      <c r="K32" s="535"/>
      <c r="L32" s="535"/>
      <c r="M32" s="535"/>
    </row>
    <row r="34" spans="8:12" ht="18">
      <c r="H34" s="190"/>
      <c r="I34" s="46"/>
      <c r="J34" s="45"/>
      <c r="K34" s="45"/>
      <c r="L34" s="45"/>
    </row>
  </sheetData>
  <mergeCells count="9">
    <mergeCell ref="A28:C28"/>
    <mergeCell ref="A29:T29"/>
    <mergeCell ref="A30:T30"/>
    <mergeCell ref="G32:M32"/>
    <mergeCell ref="A1:T1"/>
    <mergeCell ref="A3:A13"/>
    <mergeCell ref="G3:G13"/>
    <mergeCell ref="A14:A27"/>
    <mergeCell ref="G14:G27"/>
  </mergeCells>
  <pageMargins left="0.7" right="0.7" top="0.75" bottom="0.75" header="0.51180555555555496" footer="0.51180555555555496"/>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F0"/>
  </sheetPr>
  <dimension ref="A1:AMJ21"/>
  <sheetViews>
    <sheetView zoomScale="110" zoomScaleNormal="110" workbookViewId="0">
      <selection sqref="A1:U1"/>
    </sheetView>
  </sheetViews>
  <sheetFormatPr baseColWidth="10" defaultColWidth="11.125" defaultRowHeight="14.25"/>
  <cols>
    <col min="1" max="1" width="21.875" style="60" customWidth="1"/>
    <col min="2" max="9" width="8" style="2" customWidth="1"/>
    <col min="10" max="10" width="8.875" style="2" customWidth="1"/>
    <col min="11" max="19" width="8" style="2" customWidth="1"/>
    <col min="20" max="20" width="8.875" style="2" customWidth="1"/>
    <col min="21" max="21" width="8.625" style="2" customWidth="1"/>
    <col min="22" max="1024" width="11.125" style="2"/>
  </cols>
  <sheetData>
    <row r="1" spans="1:259">
      <c r="A1" s="590" t="s">
        <v>783</v>
      </c>
      <c r="B1" s="590"/>
      <c r="C1" s="590"/>
      <c r="D1" s="590"/>
      <c r="E1" s="590"/>
      <c r="F1" s="590"/>
      <c r="G1" s="590"/>
      <c r="H1" s="590"/>
      <c r="I1" s="590"/>
      <c r="J1" s="590"/>
      <c r="K1" s="590"/>
      <c r="L1" s="590"/>
      <c r="M1" s="590"/>
      <c r="N1" s="590"/>
      <c r="O1" s="590"/>
      <c r="P1" s="590"/>
      <c r="Q1" s="590"/>
      <c r="R1" s="590"/>
      <c r="S1" s="590"/>
      <c r="T1" s="590"/>
      <c r="U1" s="590"/>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row>
    <row r="2" spans="1:259" ht="11.25" customHeight="1">
      <c r="A2" s="533"/>
      <c r="B2" s="591" t="s">
        <v>220</v>
      </c>
      <c r="C2" s="591"/>
      <c r="D2" s="591"/>
      <c r="E2" s="591"/>
      <c r="F2" s="591"/>
      <c r="G2" s="591"/>
      <c r="H2" s="591"/>
      <c r="I2" s="591"/>
      <c r="J2" s="591"/>
      <c r="K2" s="591"/>
      <c r="L2" s="591" t="s">
        <v>207</v>
      </c>
      <c r="M2" s="591"/>
      <c r="N2" s="591"/>
      <c r="O2" s="591"/>
      <c r="P2" s="591"/>
      <c r="Q2" s="591"/>
      <c r="R2" s="591"/>
      <c r="S2" s="591"/>
      <c r="T2" s="591"/>
      <c r="U2" s="591"/>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row>
    <row r="3" spans="1:259" ht="22.5">
      <c r="A3" s="533"/>
      <c r="B3" s="423">
        <v>2012</v>
      </c>
      <c r="C3" s="423">
        <v>2013</v>
      </c>
      <c r="D3" s="423">
        <v>2014</v>
      </c>
      <c r="E3" s="423">
        <v>2015</v>
      </c>
      <c r="F3" s="423">
        <v>2016</v>
      </c>
      <c r="G3" s="423">
        <v>2017</v>
      </c>
      <c r="H3" s="423">
        <v>2018</v>
      </c>
      <c r="I3" s="423">
        <v>2019</v>
      </c>
      <c r="J3" s="423">
        <v>2020</v>
      </c>
      <c r="K3" s="424" t="s">
        <v>784</v>
      </c>
      <c r="L3" s="423">
        <v>2012</v>
      </c>
      <c r="M3" s="423">
        <v>2013</v>
      </c>
      <c r="N3" s="423">
        <v>2014</v>
      </c>
      <c r="O3" s="423">
        <v>2015</v>
      </c>
      <c r="P3" s="423">
        <v>2016</v>
      </c>
      <c r="Q3" s="423">
        <v>2017</v>
      </c>
      <c r="R3" s="423">
        <v>2018</v>
      </c>
      <c r="S3" s="423">
        <v>2019</v>
      </c>
      <c r="T3" s="423">
        <v>2020</v>
      </c>
      <c r="U3" s="424" t="s">
        <v>784</v>
      </c>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row>
    <row r="4" spans="1:259">
      <c r="A4" s="425" t="s">
        <v>785</v>
      </c>
      <c r="B4" s="426">
        <v>12</v>
      </c>
      <c r="C4" s="426">
        <v>12</v>
      </c>
      <c r="D4" s="426">
        <v>12</v>
      </c>
      <c r="E4" s="426">
        <v>12</v>
      </c>
      <c r="F4" s="426">
        <v>12</v>
      </c>
      <c r="G4" s="426">
        <v>11</v>
      </c>
      <c r="H4" s="426">
        <v>11</v>
      </c>
      <c r="I4" s="426">
        <v>11</v>
      </c>
      <c r="J4" s="426">
        <v>11</v>
      </c>
      <c r="K4" s="427">
        <f t="shared" ref="K4:K17" si="0">J4/B4-1</f>
        <v>-8.333333333333337E-2</v>
      </c>
      <c r="L4" s="426">
        <v>9</v>
      </c>
      <c r="M4" s="426">
        <v>12</v>
      </c>
      <c r="N4" s="426">
        <v>12</v>
      </c>
      <c r="O4" s="426">
        <v>12</v>
      </c>
      <c r="P4" s="426">
        <v>12</v>
      </c>
      <c r="Q4" s="426">
        <v>13</v>
      </c>
      <c r="R4" s="426">
        <v>13</v>
      </c>
      <c r="S4" s="426">
        <v>13</v>
      </c>
      <c r="T4" s="426">
        <v>13</v>
      </c>
      <c r="U4" s="427">
        <f t="shared" ref="U4:U17" si="1">T4/L4-1</f>
        <v>0.44444444444444442</v>
      </c>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row>
    <row r="5" spans="1:259">
      <c r="A5" s="425" t="s">
        <v>222</v>
      </c>
      <c r="B5" s="428">
        <v>2535</v>
      </c>
      <c r="C5" s="428">
        <v>2564</v>
      </c>
      <c r="D5" s="428">
        <v>2561</v>
      </c>
      <c r="E5" s="428">
        <v>2597</v>
      </c>
      <c r="F5" s="428">
        <v>2633</v>
      </c>
      <c r="G5" s="428">
        <v>2473</v>
      </c>
      <c r="H5" s="428">
        <v>2457</v>
      </c>
      <c r="I5" s="80">
        <v>2427</v>
      </c>
      <c r="J5" s="80">
        <v>2647</v>
      </c>
      <c r="K5" s="427">
        <f t="shared" si="0"/>
        <v>4.4181459566074999E-2</v>
      </c>
      <c r="L5" s="428">
        <v>1163</v>
      </c>
      <c r="M5" s="428">
        <v>1291</v>
      </c>
      <c r="N5" s="428">
        <v>1272</v>
      </c>
      <c r="O5" s="428">
        <v>1405</v>
      </c>
      <c r="P5" s="428">
        <v>1394</v>
      </c>
      <c r="Q5" s="428">
        <v>1418</v>
      </c>
      <c r="R5" s="428">
        <v>1428</v>
      </c>
      <c r="S5" s="12">
        <v>1514</v>
      </c>
      <c r="T5" s="12">
        <v>1413</v>
      </c>
      <c r="U5" s="427">
        <f t="shared" si="1"/>
        <v>0.21496130696474625</v>
      </c>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row>
    <row r="6" spans="1:259">
      <c r="A6" s="425" t="s">
        <v>240</v>
      </c>
      <c r="B6" s="428">
        <v>2334</v>
      </c>
      <c r="C6" s="428">
        <v>2223</v>
      </c>
      <c r="D6" s="428">
        <v>2263</v>
      </c>
      <c r="E6" s="428">
        <v>2333</v>
      </c>
      <c r="F6" s="428">
        <v>2422</v>
      </c>
      <c r="G6" s="428">
        <v>2268</v>
      </c>
      <c r="H6" s="428">
        <v>2281</v>
      </c>
      <c r="I6" s="80">
        <v>2227</v>
      </c>
      <c r="J6" s="80">
        <v>2251</v>
      </c>
      <c r="K6" s="427">
        <f t="shared" si="0"/>
        <v>-3.5561268209083119E-2</v>
      </c>
      <c r="L6" s="426">
        <v>952</v>
      </c>
      <c r="M6" s="428">
        <v>1066</v>
      </c>
      <c r="N6" s="428">
        <v>1089</v>
      </c>
      <c r="O6" s="428">
        <v>1173</v>
      </c>
      <c r="P6" s="428">
        <v>1109</v>
      </c>
      <c r="Q6" s="428">
        <v>1204</v>
      </c>
      <c r="R6" s="428">
        <v>1249</v>
      </c>
      <c r="S6" s="12">
        <v>1221</v>
      </c>
      <c r="T6" s="12">
        <v>1167</v>
      </c>
      <c r="U6" s="427">
        <f t="shared" si="1"/>
        <v>0.22584033613445387</v>
      </c>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c r="IX6" s="27"/>
      <c r="IY6" s="27"/>
    </row>
    <row r="7" spans="1:259">
      <c r="A7" s="425" t="s">
        <v>241</v>
      </c>
      <c r="B7" s="426">
        <v>58</v>
      </c>
      <c r="C7" s="426">
        <v>59</v>
      </c>
      <c r="D7" s="426">
        <v>56</v>
      </c>
      <c r="E7" s="426">
        <v>63</v>
      </c>
      <c r="F7" s="426">
        <v>63</v>
      </c>
      <c r="G7" s="426">
        <v>63</v>
      </c>
      <c r="H7" s="426">
        <v>61</v>
      </c>
      <c r="I7" s="426">
        <v>61</v>
      </c>
      <c r="J7" s="426">
        <v>58</v>
      </c>
      <c r="K7" s="427">
        <f t="shared" si="0"/>
        <v>0</v>
      </c>
      <c r="L7" s="426">
        <v>20</v>
      </c>
      <c r="M7" s="426">
        <v>21</v>
      </c>
      <c r="N7" s="426">
        <v>23</v>
      </c>
      <c r="O7" s="426">
        <v>22</v>
      </c>
      <c r="P7" s="426">
        <v>20</v>
      </c>
      <c r="Q7" s="426">
        <v>17</v>
      </c>
      <c r="R7" s="426">
        <v>20</v>
      </c>
      <c r="S7" s="12">
        <v>19</v>
      </c>
      <c r="T7" s="12">
        <v>19</v>
      </c>
      <c r="U7" s="427">
        <f t="shared" si="1"/>
        <v>-5.0000000000000044E-2</v>
      </c>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c r="IW7" s="27"/>
      <c r="IX7" s="27"/>
      <c r="IY7" s="27"/>
    </row>
    <row r="8" spans="1:259">
      <c r="A8" s="425" t="s">
        <v>242</v>
      </c>
      <c r="B8" s="428">
        <v>1845</v>
      </c>
      <c r="C8" s="428">
        <v>1752</v>
      </c>
      <c r="D8" s="428">
        <v>1789</v>
      </c>
      <c r="E8" s="428">
        <v>1862</v>
      </c>
      <c r="F8" s="428">
        <v>1876</v>
      </c>
      <c r="G8" s="428">
        <v>1878</v>
      </c>
      <c r="H8" s="428">
        <v>1893</v>
      </c>
      <c r="I8" s="428">
        <v>1856</v>
      </c>
      <c r="J8" s="429">
        <f>J6-J9-J10</f>
        <v>1914</v>
      </c>
      <c r="K8" s="427">
        <f t="shared" si="0"/>
        <v>3.7398373983739797E-2</v>
      </c>
      <c r="L8" s="426">
        <v>848</v>
      </c>
      <c r="M8" s="428">
        <v>1020</v>
      </c>
      <c r="N8" s="428">
        <v>1041</v>
      </c>
      <c r="O8" s="428">
        <v>1114</v>
      </c>
      <c r="P8" s="428">
        <v>1015</v>
      </c>
      <c r="Q8" s="428">
        <v>1064</v>
      </c>
      <c r="R8" s="428">
        <v>1087</v>
      </c>
      <c r="S8" s="12">
        <v>1067</v>
      </c>
      <c r="T8" s="13">
        <f>T6-T9-T10</f>
        <v>1028</v>
      </c>
      <c r="U8" s="427">
        <f t="shared" si="1"/>
        <v>0.21226415094339623</v>
      </c>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c r="IX8" s="27"/>
      <c r="IY8" s="27"/>
    </row>
    <row r="9" spans="1:259">
      <c r="A9" s="425" t="s">
        <v>243</v>
      </c>
      <c r="B9" s="426">
        <v>297</v>
      </c>
      <c r="C9" s="426">
        <v>277</v>
      </c>
      <c r="D9" s="426">
        <v>280</v>
      </c>
      <c r="E9" s="426">
        <v>279</v>
      </c>
      <c r="F9" s="426">
        <v>284</v>
      </c>
      <c r="G9" s="426">
        <v>286</v>
      </c>
      <c r="H9" s="426">
        <v>276</v>
      </c>
      <c r="I9" s="426">
        <v>264</v>
      </c>
      <c r="J9" s="430">
        <v>241</v>
      </c>
      <c r="K9" s="427">
        <f t="shared" si="0"/>
        <v>-0.18855218855218858</v>
      </c>
      <c r="L9" s="426">
        <v>4</v>
      </c>
      <c r="M9" s="426">
        <v>8</v>
      </c>
      <c r="N9" s="426">
        <v>2</v>
      </c>
      <c r="O9" s="426">
        <v>8</v>
      </c>
      <c r="P9" s="426">
        <v>9</v>
      </c>
      <c r="Q9" s="426">
        <v>9</v>
      </c>
      <c r="R9" s="426">
        <v>10</v>
      </c>
      <c r="S9" s="12">
        <v>9</v>
      </c>
      <c r="T9" s="13">
        <v>9</v>
      </c>
      <c r="U9" s="427">
        <f t="shared" si="1"/>
        <v>1.25</v>
      </c>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row>
    <row r="10" spans="1:259">
      <c r="A10" s="425" t="s">
        <v>244</v>
      </c>
      <c r="B10" s="426">
        <v>192</v>
      </c>
      <c r="C10" s="426">
        <v>194</v>
      </c>
      <c r="D10" s="426">
        <v>194</v>
      </c>
      <c r="E10" s="426">
        <v>192</v>
      </c>
      <c r="F10" s="426">
        <v>262</v>
      </c>
      <c r="G10" s="426">
        <v>104</v>
      </c>
      <c r="H10" s="426">
        <v>112</v>
      </c>
      <c r="I10" s="426">
        <v>107</v>
      </c>
      <c r="J10" s="430">
        <f>65+31</f>
        <v>96</v>
      </c>
      <c r="K10" s="427">
        <f t="shared" si="0"/>
        <v>-0.5</v>
      </c>
      <c r="L10" s="426">
        <v>100</v>
      </c>
      <c r="M10" s="426">
        <v>38</v>
      </c>
      <c r="N10" s="426">
        <v>46</v>
      </c>
      <c r="O10" s="426">
        <v>51</v>
      </c>
      <c r="P10" s="426">
        <v>85</v>
      </c>
      <c r="Q10" s="426">
        <v>131</v>
      </c>
      <c r="R10" s="426">
        <v>152</v>
      </c>
      <c r="S10" s="12">
        <v>145</v>
      </c>
      <c r="T10" s="13">
        <f>110+20</f>
        <v>130</v>
      </c>
      <c r="U10" s="427">
        <f t="shared" si="1"/>
        <v>0.30000000000000004</v>
      </c>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c r="IX10" s="27"/>
      <c r="IY10" s="27"/>
    </row>
    <row r="11" spans="1:259">
      <c r="A11" s="425" t="s">
        <v>786</v>
      </c>
      <c r="B11" s="426">
        <v>65</v>
      </c>
      <c r="C11" s="426">
        <v>61</v>
      </c>
      <c r="D11" s="426">
        <v>64</v>
      </c>
      <c r="E11" s="426">
        <v>67</v>
      </c>
      <c r="F11" s="426">
        <v>68</v>
      </c>
      <c r="G11" s="426">
        <v>69</v>
      </c>
      <c r="H11" s="426">
        <v>69</v>
      </c>
      <c r="I11" s="426">
        <v>71</v>
      </c>
      <c r="J11" s="426">
        <v>74</v>
      </c>
      <c r="K11" s="427">
        <f t="shared" si="0"/>
        <v>0.13846153846153841</v>
      </c>
      <c r="L11" s="426">
        <v>43</v>
      </c>
      <c r="M11" s="426">
        <v>50</v>
      </c>
      <c r="N11" s="426">
        <v>49</v>
      </c>
      <c r="O11" s="426">
        <v>46</v>
      </c>
      <c r="P11" s="426">
        <v>51</v>
      </c>
      <c r="Q11" s="426">
        <v>54</v>
      </c>
      <c r="R11" s="426">
        <v>55</v>
      </c>
      <c r="S11" s="48">
        <v>57</v>
      </c>
      <c r="T11" s="63">
        <v>55</v>
      </c>
      <c r="U11" s="427">
        <f t="shared" si="1"/>
        <v>0.27906976744186052</v>
      </c>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row>
    <row r="12" spans="1:259">
      <c r="A12" s="425" t="s">
        <v>787</v>
      </c>
      <c r="B12" s="426">
        <v>2</v>
      </c>
      <c r="C12" s="426">
        <v>4</v>
      </c>
      <c r="D12" s="426">
        <v>4</v>
      </c>
      <c r="E12" s="426">
        <v>8</v>
      </c>
      <c r="F12" s="426">
        <v>8</v>
      </c>
      <c r="G12" s="426">
        <v>24</v>
      </c>
      <c r="H12" s="426">
        <v>24</v>
      </c>
      <c r="I12" s="426">
        <v>24</v>
      </c>
      <c r="J12" s="426">
        <v>27</v>
      </c>
      <c r="K12" s="427">
        <f t="shared" si="0"/>
        <v>12.5</v>
      </c>
      <c r="L12" s="426">
        <v>9</v>
      </c>
      <c r="M12" s="426">
        <v>19</v>
      </c>
      <c r="N12" s="426">
        <v>5</v>
      </c>
      <c r="O12" s="426">
        <v>9</v>
      </c>
      <c r="P12" s="426">
        <v>12</v>
      </c>
      <c r="Q12" s="426">
        <v>15</v>
      </c>
      <c r="R12" s="426">
        <v>11</v>
      </c>
      <c r="S12" s="426">
        <v>11</v>
      </c>
      <c r="T12" s="426">
        <v>11</v>
      </c>
      <c r="U12" s="427">
        <f t="shared" si="1"/>
        <v>0.22222222222222232</v>
      </c>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row>
    <row r="13" spans="1:259">
      <c r="A13" s="425" t="s">
        <v>788</v>
      </c>
      <c r="B13" s="426">
        <v>115</v>
      </c>
      <c r="C13" s="426">
        <v>116</v>
      </c>
      <c r="D13" s="426">
        <v>117</v>
      </c>
      <c r="E13" s="426">
        <v>147</v>
      </c>
      <c r="F13" s="426">
        <v>132</v>
      </c>
      <c r="G13" s="426">
        <v>144</v>
      </c>
      <c r="H13" s="426">
        <v>145</v>
      </c>
      <c r="I13" s="426">
        <v>145</v>
      </c>
      <c r="J13" s="426">
        <v>143</v>
      </c>
      <c r="K13" s="427">
        <f t="shared" si="0"/>
        <v>0.24347826086956514</v>
      </c>
      <c r="L13" s="426">
        <v>12</v>
      </c>
      <c r="M13" s="426">
        <v>28</v>
      </c>
      <c r="N13" s="426">
        <v>14</v>
      </c>
      <c r="O13" s="426">
        <v>16</v>
      </c>
      <c r="P13" s="426">
        <v>16</v>
      </c>
      <c r="Q13" s="426">
        <v>13</v>
      </c>
      <c r="R13" s="426">
        <v>14</v>
      </c>
      <c r="S13" s="426">
        <v>7</v>
      </c>
      <c r="T13" s="426">
        <v>7</v>
      </c>
      <c r="U13" s="427">
        <f t="shared" si="1"/>
        <v>-0.41666666666666663</v>
      </c>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row>
    <row r="14" spans="1:259">
      <c r="A14" s="425" t="s">
        <v>789</v>
      </c>
      <c r="B14" s="426">
        <v>94</v>
      </c>
      <c r="C14" s="426">
        <v>96</v>
      </c>
      <c r="D14" s="426">
        <v>96</v>
      </c>
      <c r="E14" s="426">
        <v>121</v>
      </c>
      <c r="F14" s="426">
        <v>120</v>
      </c>
      <c r="G14" s="426">
        <v>107</v>
      </c>
      <c r="H14" s="426">
        <v>107</v>
      </c>
      <c r="I14" s="426">
        <v>108</v>
      </c>
      <c r="J14" s="426">
        <v>108</v>
      </c>
      <c r="K14" s="427">
        <f t="shared" si="0"/>
        <v>0.14893617021276606</v>
      </c>
      <c r="L14" s="426">
        <v>1</v>
      </c>
      <c r="M14" s="426">
        <v>1</v>
      </c>
      <c r="N14" s="426">
        <v>1</v>
      </c>
      <c r="O14" s="426">
        <v>1</v>
      </c>
      <c r="P14" s="426">
        <v>1</v>
      </c>
      <c r="Q14" s="426">
        <v>1</v>
      </c>
      <c r="R14" s="426">
        <v>1</v>
      </c>
      <c r="S14" s="426">
        <v>1</v>
      </c>
      <c r="T14" s="426">
        <v>0</v>
      </c>
      <c r="U14" s="427">
        <f t="shared" si="1"/>
        <v>-1</v>
      </c>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c r="IX14" s="27"/>
      <c r="IY14" s="27"/>
    </row>
    <row r="15" spans="1:259">
      <c r="A15" s="425" t="s">
        <v>790</v>
      </c>
      <c r="B15" s="426">
        <v>1</v>
      </c>
      <c r="C15" s="426">
        <v>0</v>
      </c>
      <c r="D15" s="426">
        <v>0</v>
      </c>
      <c r="E15" s="426">
        <v>0</v>
      </c>
      <c r="F15" s="426">
        <v>0</v>
      </c>
      <c r="G15" s="426">
        <v>0</v>
      </c>
      <c r="H15" s="426">
        <v>27</v>
      </c>
      <c r="I15" s="426">
        <v>27</v>
      </c>
      <c r="J15" s="426">
        <v>27</v>
      </c>
      <c r="K15" s="427">
        <f t="shared" si="0"/>
        <v>26</v>
      </c>
      <c r="L15" s="426">
        <v>27</v>
      </c>
      <c r="M15" s="426">
        <v>27</v>
      </c>
      <c r="N15" s="426">
        <v>42</v>
      </c>
      <c r="O15" s="426">
        <v>42</v>
      </c>
      <c r="P15" s="426">
        <v>42</v>
      </c>
      <c r="Q15" s="426">
        <v>42</v>
      </c>
      <c r="R15" s="426">
        <v>47</v>
      </c>
      <c r="S15" s="426">
        <v>57</v>
      </c>
      <c r="T15" s="426">
        <v>41</v>
      </c>
      <c r="U15" s="427">
        <f t="shared" si="1"/>
        <v>0.5185185185185186</v>
      </c>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c r="IU15" s="27"/>
      <c r="IV15" s="27"/>
      <c r="IW15" s="27"/>
      <c r="IX15" s="27"/>
      <c r="IY15" s="27"/>
    </row>
    <row r="16" spans="1:259">
      <c r="A16" s="425" t="s">
        <v>791</v>
      </c>
      <c r="B16" s="426">
        <v>60</v>
      </c>
      <c r="C16" s="426">
        <v>67</v>
      </c>
      <c r="D16" s="426">
        <v>67</v>
      </c>
      <c r="E16" s="426">
        <v>87</v>
      </c>
      <c r="F16" s="426">
        <v>87</v>
      </c>
      <c r="G16" s="426">
        <v>67</v>
      </c>
      <c r="H16" s="426">
        <v>59</v>
      </c>
      <c r="I16" s="426">
        <v>59</v>
      </c>
      <c r="J16" s="426">
        <v>76</v>
      </c>
      <c r="K16" s="427">
        <f t="shared" si="0"/>
        <v>0.26666666666666661</v>
      </c>
      <c r="L16" s="426">
        <v>22</v>
      </c>
      <c r="M16" s="426">
        <v>32</v>
      </c>
      <c r="N16" s="426">
        <v>23</v>
      </c>
      <c r="O16" s="426">
        <v>27</v>
      </c>
      <c r="P16" s="426">
        <v>40</v>
      </c>
      <c r="Q16" s="426">
        <v>53</v>
      </c>
      <c r="R16" s="426">
        <v>50</v>
      </c>
      <c r="S16" s="426">
        <v>50</v>
      </c>
      <c r="T16" s="426">
        <v>50</v>
      </c>
      <c r="U16" s="427">
        <f t="shared" si="1"/>
        <v>1.2727272727272729</v>
      </c>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c r="IW16" s="27"/>
      <c r="IX16" s="27"/>
      <c r="IY16" s="27"/>
    </row>
    <row r="17" spans="1:259">
      <c r="A17" s="425" t="s">
        <v>792</v>
      </c>
      <c r="B17" s="426">
        <v>270</v>
      </c>
      <c r="C17" s="426">
        <v>279</v>
      </c>
      <c r="D17" s="426">
        <v>280</v>
      </c>
      <c r="E17" s="426">
        <v>355</v>
      </c>
      <c r="F17" s="426">
        <v>339</v>
      </c>
      <c r="G17" s="426">
        <v>318</v>
      </c>
      <c r="H17" s="426">
        <v>338</v>
      </c>
      <c r="I17" s="426">
        <v>339</v>
      </c>
      <c r="J17" s="426">
        <v>354</v>
      </c>
      <c r="K17" s="427">
        <f t="shared" si="0"/>
        <v>0.31111111111111112</v>
      </c>
      <c r="L17" s="426">
        <v>62</v>
      </c>
      <c r="M17" s="426">
        <v>88</v>
      </c>
      <c r="N17" s="426">
        <v>80</v>
      </c>
      <c r="O17" s="426">
        <v>86</v>
      </c>
      <c r="P17" s="426">
        <v>99</v>
      </c>
      <c r="Q17" s="426">
        <v>109</v>
      </c>
      <c r="R17" s="426">
        <v>112</v>
      </c>
      <c r="S17" s="426">
        <v>115</v>
      </c>
      <c r="T17" s="426">
        <v>98</v>
      </c>
      <c r="U17" s="427">
        <f t="shared" si="1"/>
        <v>0.58064516129032251</v>
      </c>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c r="IX17" s="27"/>
      <c r="IY17" s="27"/>
    </row>
    <row r="18" spans="1:259" ht="11.25" customHeight="1">
      <c r="A18" s="570" t="s">
        <v>245</v>
      </c>
      <c r="B18" s="570"/>
      <c r="C18" s="570"/>
      <c r="D18" s="570"/>
      <c r="E18" s="570"/>
      <c r="F18" s="570"/>
      <c r="G18" s="570"/>
      <c r="H18" s="570"/>
      <c r="I18" s="570"/>
      <c r="J18" s="570"/>
      <c r="K18" s="570"/>
      <c r="L18" s="570"/>
      <c r="M18" s="570"/>
      <c r="N18" s="570"/>
      <c r="O18" s="570"/>
      <c r="P18" s="570"/>
      <c r="Q18" s="570"/>
      <c r="R18" s="570"/>
      <c r="S18" s="570"/>
      <c r="T18" s="570"/>
      <c r="U18" s="570"/>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c r="IU18" s="27"/>
      <c r="IV18" s="27"/>
      <c r="IW18" s="27"/>
      <c r="IX18" s="27"/>
      <c r="IY18" s="27"/>
    </row>
    <row r="19" spans="1:259">
      <c r="F19" s="535" t="s">
        <v>216</v>
      </c>
      <c r="G19" s="535"/>
      <c r="H19" s="535"/>
      <c r="I19" s="535"/>
      <c r="J19" s="535"/>
      <c r="K19" s="535"/>
      <c r="L19" s="535"/>
      <c r="M19" s="535"/>
    </row>
    <row r="20" spans="1:259">
      <c r="T20" s="27"/>
    </row>
    <row r="21" spans="1:259" ht="18">
      <c r="F21" s="45"/>
      <c r="G21" s="190"/>
      <c r="H21" s="46"/>
      <c r="I21" s="46"/>
      <c r="J21" s="46"/>
      <c r="K21" s="45"/>
      <c r="L21" s="45"/>
      <c r="M21" s="45"/>
      <c r="N21" s="45"/>
    </row>
  </sheetData>
  <mergeCells count="6">
    <mergeCell ref="F19:M19"/>
    <mergeCell ref="A1:U1"/>
    <mergeCell ref="A2:A3"/>
    <mergeCell ref="B2:K2"/>
    <mergeCell ref="L2:U2"/>
    <mergeCell ref="A18:U18"/>
  </mergeCells>
  <pageMargins left="0.7" right="0.7" top="0.75" bottom="0.75" header="0.51180555555555496" footer="0.51180555555555496"/>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B0F0"/>
  </sheetPr>
  <dimension ref="A1:AMH19"/>
  <sheetViews>
    <sheetView zoomScale="110" zoomScaleNormal="110" workbookViewId="0">
      <selection sqref="A1:K1"/>
    </sheetView>
  </sheetViews>
  <sheetFormatPr baseColWidth="10" defaultColWidth="11.125" defaultRowHeight="14.25"/>
  <cols>
    <col min="1" max="1" width="6.875" style="2" customWidth="1"/>
    <col min="2" max="11" width="10.375" style="2" customWidth="1"/>
    <col min="12" max="14" width="9" style="2" customWidth="1"/>
    <col min="15" max="1022" width="11.125" style="2"/>
    <col min="1023" max="1024" width="8.875" customWidth="1"/>
  </cols>
  <sheetData>
    <row r="1" spans="1:254">
      <c r="A1" s="590" t="s">
        <v>793</v>
      </c>
      <c r="B1" s="590"/>
      <c r="C1" s="590"/>
      <c r="D1" s="590"/>
      <c r="E1" s="590"/>
      <c r="F1" s="590"/>
      <c r="G1" s="590"/>
      <c r="H1" s="590"/>
      <c r="I1" s="590"/>
      <c r="J1" s="590"/>
      <c r="K1" s="590"/>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row>
    <row r="2" spans="1:254">
      <c r="A2" s="533"/>
      <c r="B2" s="571" t="s">
        <v>794</v>
      </c>
      <c r="C2" s="571"/>
      <c r="D2" s="571"/>
      <c r="E2" s="571"/>
      <c r="F2" s="571" t="s">
        <v>795</v>
      </c>
      <c r="G2" s="571"/>
      <c r="H2" s="571"/>
      <c r="I2" s="571"/>
      <c r="J2" s="571"/>
      <c r="K2" s="571"/>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row>
    <row r="3" spans="1:254" ht="11.25" customHeight="1">
      <c r="A3" s="533"/>
      <c r="B3" s="571" t="s">
        <v>220</v>
      </c>
      <c r="C3" s="571"/>
      <c r="D3" s="571" t="s">
        <v>207</v>
      </c>
      <c r="E3" s="571"/>
      <c r="F3" s="571" t="s">
        <v>220</v>
      </c>
      <c r="G3" s="571"/>
      <c r="H3" s="571"/>
      <c r="I3" s="571" t="s">
        <v>207</v>
      </c>
      <c r="J3" s="571"/>
      <c r="K3" s="571"/>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row>
    <row r="4" spans="1:254" ht="22.5">
      <c r="A4" s="533"/>
      <c r="B4" s="49" t="s">
        <v>248</v>
      </c>
      <c r="C4" s="49" t="s">
        <v>249</v>
      </c>
      <c r="D4" s="49" t="s">
        <v>248</v>
      </c>
      <c r="E4" s="49" t="s">
        <v>249</v>
      </c>
      <c r="F4" s="49" t="s">
        <v>250</v>
      </c>
      <c r="G4" s="49" t="s">
        <v>251</v>
      </c>
      <c r="H4" s="49" t="s">
        <v>796</v>
      </c>
      <c r="I4" s="49" t="s">
        <v>250</v>
      </c>
      <c r="J4" s="49" t="s">
        <v>251</v>
      </c>
      <c r="K4" s="49" t="s">
        <v>796</v>
      </c>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row>
    <row r="5" spans="1:254">
      <c r="A5" s="297">
        <v>2012</v>
      </c>
      <c r="B5" s="80">
        <v>10910</v>
      </c>
      <c r="C5" s="80">
        <v>12</v>
      </c>
      <c r="D5" s="80">
        <v>2869</v>
      </c>
      <c r="E5" s="80">
        <v>952</v>
      </c>
      <c r="F5" s="48">
        <v>410</v>
      </c>
      <c r="G5" s="48">
        <v>11</v>
      </c>
      <c r="H5" s="48">
        <v>1798</v>
      </c>
      <c r="I5" s="48">
        <v>0</v>
      </c>
      <c r="J5" s="48">
        <v>909</v>
      </c>
      <c r="K5" s="48">
        <v>243</v>
      </c>
      <c r="N5" s="77"/>
      <c r="O5" s="7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row>
    <row r="6" spans="1:254">
      <c r="A6" s="297">
        <v>2013</v>
      </c>
      <c r="B6" s="80">
        <v>10678</v>
      </c>
      <c r="C6" s="80">
        <v>12</v>
      </c>
      <c r="D6" s="80">
        <v>3056</v>
      </c>
      <c r="E6" s="80">
        <v>1158</v>
      </c>
      <c r="F6" s="48">
        <v>413</v>
      </c>
      <c r="G6" s="48">
        <v>11</v>
      </c>
      <c r="H6" s="48">
        <v>1759</v>
      </c>
      <c r="I6" s="48">
        <v>0</v>
      </c>
      <c r="J6" s="48">
        <v>1110</v>
      </c>
      <c r="K6" s="48">
        <v>258</v>
      </c>
      <c r="N6" s="77"/>
      <c r="O6" s="7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row>
    <row r="7" spans="1:254">
      <c r="A7" s="297">
        <v>2014</v>
      </c>
      <c r="B7" s="80">
        <v>11039</v>
      </c>
      <c r="C7" s="80">
        <v>25</v>
      </c>
      <c r="D7" s="80">
        <v>3196</v>
      </c>
      <c r="E7" s="80">
        <v>1123</v>
      </c>
      <c r="F7" s="48">
        <v>408</v>
      </c>
      <c r="G7" s="48">
        <v>23</v>
      </c>
      <c r="H7" s="48">
        <v>1769</v>
      </c>
      <c r="I7" s="48">
        <v>0</v>
      </c>
      <c r="J7" s="48">
        <v>1052</v>
      </c>
      <c r="K7" s="48">
        <v>328</v>
      </c>
      <c r="N7" s="77"/>
      <c r="O7" s="7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row>
    <row r="8" spans="1:254">
      <c r="A8" s="297">
        <v>2015</v>
      </c>
      <c r="B8" s="80">
        <v>11493</v>
      </c>
      <c r="C8" s="80">
        <v>19</v>
      </c>
      <c r="D8" s="80">
        <v>3451</v>
      </c>
      <c r="E8" s="80">
        <v>1202</v>
      </c>
      <c r="F8" s="48">
        <v>391</v>
      </c>
      <c r="G8" s="48">
        <v>18</v>
      </c>
      <c r="H8" s="48">
        <v>1862</v>
      </c>
      <c r="I8" s="48">
        <v>0</v>
      </c>
      <c r="J8" s="48">
        <v>1124</v>
      </c>
      <c r="K8" s="48">
        <v>314</v>
      </c>
      <c r="N8" s="77"/>
      <c r="O8" s="7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row>
    <row r="9" spans="1:254">
      <c r="A9" s="297">
        <v>2016</v>
      </c>
      <c r="B9" s="80">
        <v>11799</v>
      </c>
      <c r="C9" s="80">
        <v>33</v>
      </c>
      <c r="D9" s="80">
        <v>3646</v>
      </c>
      <c r="E9" s="80">
        <v>1223</v>
      </c>
      <c r="F9" s="48">
        <v>370</v>
      </c>
      <c r="G9" s="48">
        <v>32</v>
      </c>
      <c r="H9" s="48">
        <v>1879</v>
      </c>
      <c r="I9" s="48">
        <v>0</v>
      </c>
      <c r="J9" s="48">
        <v>1147</v>
      </c>
      <c r="K9" s="48">
        <v>359</v>
      </c>
      <c r="N9" s="77"/>
      <c r="O9" s="7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row>
    <row r="10" spans="1:254">
      <c r="A10" s="297">
        <v>2017</v>
      </c>
      <c r="B10" s="80">
        <v>12057</v>
      </c>
      <c r="C10" s="80">
        <v>36</v>
      </c>
      <c r="D10" s="80">
        <v>3594</v>
      </c>
      <c r="E10" s="80">
        <v>1274</v>
      </c>
      <c r="F10" s="48">
        <v>373</v>
      </c>
      <c r="G10" s="48">
        <v>34</v>
      </c>
      <c r="H10" s="48">
        <v>1947</v>
      </c>
      <c r="I10" s="48">
        <v>0</v>
      </c>
      <c r="J10" s="48">
        <v>1205</v>
      </c>
      <c r="K10" s="48">
        <v>362</v>
      </c>
      <c r="N10" s="77"/>
      <c r="O10" s="7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row>
    <row r="11" spans="1:254">
      <c r="A11" s="297">
        <v>2018</v>
      </c>
      <c r="B11" s="80">
        <v>12449</v>
      </c>
      <c r="C11" s="80">
        <v>35</v>
      </c>
      <c r="D11" s="80">
        <v>3878</v>
      </c>
      <c r="E11" s="80">
        <v>1355</v>
      </c>
      <c r="F11" s="48">
        <v>392</v>
      </c>
      <c r="G11" s="48">
        <v>33</v>
      </c>
      <c r="H11" s="48">
        <v>1976</v>
      </c>
      <c r="I11" s="48">
        <v>0</v>
      </c>
      <c r="J11" s="48">
        <v>1297</v>
      </c>
      <c r="K11" s="48">
        <v>369</v>
      </c>
      <c r="N11" s="77"/>
      <c r="O11" s="7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row>
    <row r="12" spans="1:254">
      <c r="A12" s="297">
        <v>2019</v>
      </c>
      <c r="B12" s="80">
        <v>12822</v>
      </c>
      <c r="C12" s="80">
        <v>36</v>
      </c>
      <c r="D12" s="80">
        <v>3893</v>
      </c>
      <c r="E12" s="80">
        <v>1333</v>
      </c>
      <c r="F12" s="48">
        <v>417</v>
      </c>
      <c r="G12" s="48">
        <v>36</v>
      </c>
      <c r="H12" s="48">
        <v>2035</v>
      </c>
      <c r="I12" s="48">
        <v>0</v>
      </c>
      <c r="J12" s="48">
        <v>1279</v>
      </c>
      <c r="K12" s="48">
        <v>362</v>
      </c>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row>
    <row r="13" spans="1:254">
      <c r="A13" s="297">
        <v>2020</v>
      </c>
      <c r="B13" s="80">
        <v>13456</v>
      </c>
      <c r="C13" s="80">
        <v>38</v>
      </c>
      <c r="D13" s="80">
        <v>3746</v>
      </c>
      <c r="E13" s="80">
        <v>1328</v>
      </c>
      <c r="F13" s="48">
        <v>406</v>
      </c>
      <c r="G13" s="48">
        <v>33</v>
      </c>
      <c r="H13" s="48">
        <v>2085</v>
      </c>
      <c r="I13" s="48">
        <v>0</v>
      </c>
      <c r="J13" s="48">
        <v>1324</v>
      </c>
      <c r="K13" s="48">
        <v>393</v>
      </c>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row>
    <row r="14" spans="1:254" ht="11.25" customHeight="1">
      <c r="A14" s="570" t="s">
        <v>245</v>
      </c>
      <c r="B14" s="570"/>
      <c r="C14" s="570"/>
      <c r="D14" s="570"/>
      <c r="E14" s="570"/>
      <c r="F14" s="570"/>
      <c r="G14" s="570"/>
      <c r="H14" s="570"/>
      <c r="I14" s="570"/>
      <c r="J14" s="570"/>
      <c r="K14" s="570"/>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row>
    <row r="15" spans="1:254">
      <c r="D15" s="535" t="s">
        <v>216</v>
      </c>
      <c r="E15" s="535"/>
      <c r="F15" s="535"/>
      <c r="G15" s="535"/>
      <c r="H15" s="535"/>
      <c r="I15" s="535"/>
      <c r="J15" s="535"/>
    </row>
    <row r="19" spans="4:10" ht="18">
      <c r="D19" s="45"/>
      <c r="E19" s="190"/>
      <c r="F19" s="46"/>
      <c r="G19" s="46"/>
      <c r="H19" s="46"/>
      <c r="I19" s="45"/>
      <c r="J19" s="45"/>
    </row>
  </sheetData>
  <mergeCells count="10">
    <mergeCell ref="A14:K14"/>
    <mergeCell ref="D15:J15"/>
    <mergeCell ref="A1:K1"/>
    <mergeCell ref="A2:A4"/>
    <mergeCell ref="B2:E2"/>
    <mergeCell ref="F2:K2"/>
    <mergeCell ref="B3:C3"/>
    <mergeCell ref="D3:E3"/>
    <mergeCell ref="F3:H3"/>
    <mergeCell ref="I3:K3"/>
  </mergeCells>
  <pageMargins left="0.7" right="0.7" top="0.75" bottom="0.75" header="0.51180555555555496" footer="0.51180555555555496"/>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F0"/>
  </sheetPr>
  <dimension ref="A1:AMJ49"/>
  <sheetViews>
    <sheetView topLeftCell="A28" zoomScale="110" zoomScaleNormal="110" workbookViewId="0">
      <selection activeCell="A45" sqref="A45:O45"/>
    </sheetView>
  </sheetViews>
  <sheetFormatPr baseColWidth="10" defaultColWidth="11.625" defaultRowHeight="14.25"/>
  <cols>
    <col min="1" max="1" width="11.625" style="2"/>
    <col min="2" max="2" width="30.875" style="2" customWidth="1"/>
    <col min="3" max="5" width="8.125" style="2" customWidth="1"/>
    <col min="6" max="6" width="8.5" style="2" customWidth="1"/>
    <col min="7" max="8" width="8.125" style="2" customWidth="1"/>
    <col min="9" max="9" width="7.875" style="2" customWidth="1"/>
    <col min="10" max="12" width="8.125" style="2" customWidth="1"/>
    <col min="13" max="13" width="8.875" style="2" customWidth="1"/>
    <col min="14" max="14" width="8.5" style="2" customWidth="1"/>
    <col min="15" max="15" width="7.625" style="2" customWidth="1"/>
    <col min="16" max="16" width="11.625" style="2"/>
    <col min="17" max="23" width="10.5" style="2" hidden="1" customWidth="1"/>
    <col min="24" max="1024" width="11.625" style="2"/>
  </cols>
  <sheetData>
    <row r="1" spans="1:23" ht="10.35" customHeight="1">
      <c r="A1" s="573" t="s">
        <v>797</v>
      </c>
      <c r="B1" s="573"/>
      <c r="C1" s="573"/>
      <c r="D1" s="573"/>
      <c r="E1" s="573"/>
      <c r="F1" s="573"/>
      <c r="G1" s="573"/>
      <c r="H1" s="573"/>
      <c r="I1" s="573"/>
      <c r="J1" s="573"/>
      <c r="K1" s="573"/>
      <c r="L1" s="573"/>
      <c r="M1" s="573"/>
      <c r="N1" s="573"/>
      <c r="O1" s="573"/>
    </row>
    <row r="2" spans="1:23" ht="33.75">
      <c r="A2" s="543"/>
      <c r="B2" s="543"/>
      <c r="C2" s="431">
        <v>2010</v>
      </c>
      <c r="D2" s="431">
        <v>2011</v>
      </c>
      <c r="E2" s="431">
        <v>2012</v>
      </c>
      <c r="F2" s="431">
        <v>2013</v>
      </c>
      <c r="G2" s="431">
        <v>2014</v>
      </c>
      <c r="H2" s="431">
        <v>2015</v>
      </c>
      <c r="I2" s="431">
        <v>2016</v>
      </c>
      <c r="J2" s="431">
        <v>2017</v>
      </c>
      <c r="K2" s="431">
        <v>2018</v>
      </c>
      <c r="L2" s="431">
        <v>2019</v>
      </c>
      <c r="M2" s="431" t="s">
        <v>239</v>
      </c>
      <c r="N2" s="431" t="s">
        <v>798</v>
      </c>
      <c r="O2" s="431" t="s">
        <v>799</v>
      </c>
    </row>
    <row r="3" spans="1:23" ht="10.35" customHeight="1">
      <c r="A3" s="593" t="s">
        <v>256</v>
      </c>
      <c r="B3" s="432" t="s">
        <v>257</v>
      </c>
      <c r="C3" s="433">
        <v>11088</v>
      </c>
      <c r="D3" s="433">
        <v>10921</v>
      </c>
      <c r="E3" s="433">
        <v>10910</v>
      </c>
      <c r="F3" s="433">
        <v>10678</v>
      </c>
      <c r="G3" s="433">
        <v>11039</v>
      </c>
      <c r="H3" s="433">
        <v>11493</v>
      </c>
      <c r="I3" s="433">
        <v>11799</v>
      </c>
      <c r="J3" s="433">
        <v>12057</v>
      </c>
      <c r="K3" s="433">
        <v>12449</v>
      </c>
      <c r="L3" s="80">
        <v>12822</v>
      </c>
      <c r="M3" s="434">
        <v>13456</v>
      </c>
      <c r="N3" s="433">
        <f t="shared" ref="N3:N44" si="0">M3-C3</f>
        <v>2368</v>
      </c>
      <c r="O3" s="435">
        <f t="shared" ref="O3:O20" si="1">M3/C3-1</f>
        <v>0.21356421356421351</v>
      </c>
    </row>
    <row r="4" spans="1:23">
      <c r="A4" s="593"/>
      <c r="B4" s="436" t="s">
        <v>800</v>
      </c>
      <c r="C4" s="84">
        <v>31</v>
      </c>
      <c r="D4" s="84">
        <v>21</v>
      </c>
      <c r="E4" s="84">
        <v>12</v>
      </c>
      <c r="F4" s="84">
        <v>12</v>
      </c>
      <c r="G4" s="84">
        <v>25</v>
      </c>
      <c r="H4" s="84">
        <v>19</v>
      </c>
      <c r="I4" s="84">
        <v>33</v>
      </c>
      <c r="J4" s="84">
        <v>36</v>
      </c>
      <c r="K4" s="84">
        <v>35</v>
      </c>
      <c r="L4" s="80">
        <v>38</v>
      </c>
      <c r="M4" s="434">
        <v>38</v>
      </c>
      <c r="N4" s="433">
        <f t="shared" si="0"/>
        <v>7</v>
      </c>
      <c r="O4" s="435">
        <f t="shared" si="1"/>
        <v>0.22580645161290325</v>
      </c>
    </row>
    <row r="5" spans="1:23">
      <c r="A5" s="593"/>
      <c r="B5" s="436" t="s">
        <v>252</v>
      </c>
      <c r="C5" s="437">
        <v>1744</v>
      </c>
      <c r="D5" s="437">
        <v>1769</v>
      </c>
      <c r="E5" s="437">
        <v>1798</v>
      </c>
      <c r="F5" s="437">
        <v>1759</v>
      </c>
      <c r="G5" s="437">
        <v>1769</v>
      </c>
      <c r="H5" s="437">
        <v>1862</v>
      </c>
      <c r="I5" s="437">
        <v>1879</v>
      </c>
      <c r="J5" s="437">
        <v>1947</v>
      </c>
      <c r="K5" s="437">
        <v>1976</v>
      </c>
      <c r="L5" s="48">
        <v>2035</v>
      </c>
      <c r="M5" s="404">
        <v>2085</v>
      </c>
      <c r="N5" s="433">
        <f t="shared" si="0"/>
        <v>341</v>
      </c>
      <c r="O5" s="435">
        <f t="shared" si="1"/>
        <v>0.1955275229357798</v>
      </c>
    </row>
    <row r="6" spans="1:23">
      <c r="A6" s="593"/>
      <c r="B6" s="436" t="s">
        <v>251</v>
      </c>
      <c r="C6" s="84">
        <v>27</v>
      </c>
      <c r="D6" s="84">
        <v>17</v>
      </c>
      <c r="E6" s="84">
        <v>11</v>
      </c>
      <c r="F6" s="84">
        <v>11</v>
      </c>
      <c r="G6" s="84">
        <v>23</v>
      </c>
      <c r="H6" s="84">
        <v>18</v>
      </c>
      <c r="I6" s="84">
        <v>32</v>
      </c>
      <c r="J6" s="84">
        <v>34</v>
      </c>
      <c r="K6" s="84">
        <v>33</v>
      </c>
      <c r="L6" s="48">
        <v>36</v>
      </c>
      <c r="M6" s="404">
        <v>33</v>
      </c>
      <c r="N6" s="433">
        <f t="shared" si="0"/>
        <v>6</v>
      </c>
      <c r="O6" s="435">
        <f t="shared" si="1"/>
        <v>0.22222222222222232</v>
      </c>
    </row>
    <row r="7" spans="1:23">
      <c r="A7" s="593"/>
      <c r="B7" s="438" t="s">
        <v>250</v>
      </c>
      <c r="C7" s="84">
        <v>355</v>
      </c>
      <c r="D7" s="84">
        <v>385</v>
      </c>
      <c r="E7" s="84">
        <v>410</v>
      </c>
      <c r="F7" s="84">
        <v>413</v>
      </c>
      <c r="G7" s="84">
        <v>408</v>
      </c>
      <c r="H7" s="84">
        <v>391</v>
      </c>
      <c r="I7" s="84">
        <v>370</v>
      </c>
      <c r="J7" s="84">
        <v>373</v>
      </c>
      <c r="K7" s="84">
        <v>392</v>
      </c>
      <c r="L7" s="80">
        <v>417</v>
      </c>
      <c r="M7" s="434">
        <v>406</v>
      </c>
      <c r="N7" s="433">
        <f t="shared" si="0"/>
        <v>51</v>
      </c>
      <c r="O7" s="435">
        <f t="shared" si="1"/>
        <v>0.14366197183098595</v>
      </c>
    </row>
    <row r="8" spans="1:23">
      <c r="A8" s="593"/>
      <c r="B8" s="436" t="s">
        <v>258</v>
      </c>
      <c r="C8" s="437">
        <v>3258</v>
      </c>
      <c r="D8" s="437">
        <v>3206</v>
      </c>
      <c r="E8" s="437">
        <v>3215</v>
      </c>
      <c r="F8" s="437">
        <v>3270</v>
      </c>
      <c r="G8" s="437">
        <v>3409</v>
      </c>
      <c r="H8" s="437">
        <v>3586</v>
      </c>
      <c r="I8" s="437">
        <v>3714</v>
      </c>
      <c r="J8" s="437">
        <v>3759</v>
      </c>
      <c r="K8" s="437">
        <v>3935</v>
      </c>
      <c r="L8" s="437">
        <v>3977</v>
      </c>
      <c r="M8" s="439">
        <f>3730+476</f>
        <v>4206</v>
      </c>
      <c r="N8" s="433">
        <f t="shared" si="0"/>
        <v>948</v>
      </c>
      <c r="O8" s="435">
        <f t="shared" si="1"/>
        <v>0.29097605893185996</v>
      </c>
    </row>
    <row r="9" spans="1:23">
      <c r="A9" s="593"/>
      <c r="B9" s="436" t="s">
        <v>259</v>
      </c>
      <c r="C9" s="437">
        <v>3040</v>
      </c>
      <c r="D9" s="437">
        <v>3073</v>
      </c>
      <c r="E9" s="437">
        <v>3087</v>
      </c>
      <c r="F9" s="437">
        <v>3025</v>
      </c>
      <c r="G9" s="437">
        <v>3139</v>
      </c>
      <c r="H9" s="437">
        <v>3201</v>
      </c>
      <c r="I9" s="437">
        <v>3377</v>
      </c>
      <c r="J9" s="437">
        <v>3422</v>
      </c>
      <c r="K9" s="437">
        <v>3634</v>
      </c>
      <c r="L9" s="437">
        <v>3743</v>
      </c>
      <c r="M9" s="439">
        <f>3773+295</f>
        <v>4068</v>
      </c>
      <c r="N9" s="433">
        <f t="shared" si="0"/>
        <v>1028</v>
      </c>
      <c r="O9" s="435">
        <f t="shared" si="1"/>
        <v>0.33815789473684221</v>
      </c>
    </row>
    <row r="10" spans="1:23" ht="10.35" customHeight="1">
      <c r="A10" s="593"/>
      <c r="B10" s="436" t="s">
        <v>260</v>
      </c>
      <c r="C10" s="437">
        <v>2698</v>
      </c>
      <c r="D10" s="437">
        <v>2531</v>
      </c>
      <c r="E10" s="437">
        <v>2443</v>
      </c>
      <c r="F10" s="437">
        <v>2337</v>
      </c>
      <c r="G10" s="437">
        <v>2430</v>
      </c>
      <c r="H10" s="437">
        <v>2455</v>
      </c>
      <c r="I10" s="437">
        <v>2483</v>
      </c>
      <c r="J10" s="437">
        <v>2490</v>
      </c>
      <c r="K10" s="437">
        <v>2533</v>
      </c>
      <c r="L10" s="437">
        <v>2692</v>
      </c>
      <c r="M10" s="439">
        <v>2763</v>
      </c>
      <c r="N10" s="433">
        <f t="shared" si="0"/>
        <v>65</v>
      </c>
      <c r="O10" s="435">
        <f t="shared" si="1"/>
        <v>2.4091919940696815E-2</v>
      </c>
      <c r="R10" s="440" t="s">
        <v>297</v>
      </c>
      <c r="S10" s="440" t="s">
        <v>801</v>
      </c>
      <c r="T10" s="440" t="s">
        <v>298</v>
      </c>
    </row>
    <row r="11" spans="1:23" ht="10.35" customHeight="1">
      <c r="A11" s="593"/>
      <c r="B11" s="436" t="s">
        <v>802</v>
      </c>
      <c r="C11" s="84">
        <v>10.27</v>
      </c>
      <c r="D11" s="84">
        <v>10</v>
      </c>
      <c r="E11" s="84">
        <v>9.94</v>
      </c>
      <c r="F11" s="84">
        <v>9.6</v>
      </c>
      <c r="G11" s="84">
        <v>9.85</v>
      </c>
      <c r="H11" s="84">
        <v>10.18</v>
      </c>
      <c r="I11" s="84">
        <v>10.32</v>
      </c>
      <c r="J11" s="84">
        <v>10.41</v>
      </c>
      <c r="K11" s="84">
        <v>10.58</v>
      </c>
      <c r="L11" s="85">
        <f>(L3/S11)*1000</f>
        <v>10.702802327872027</v>
      </c>
      <c r="M11" s="85">
        <f>(M3/T11)*1000</f>
        <v>11.073311311795676</v>
      </c>
      <c r="N11" s="433">
        <f t="shared" si="0"/>
        <v>0.80331131179567627</v>
      </c>
      <c r="O11" s="435">
        <f t="shared" si="1"/>
        <v>7.8219212443590758E-2</v>
      </c>
      <c r="R11" s="131"/>
      <c r="S11" s="441">
        <v>1198004</v>
      </c>
      <c r="T11" s="441">
        <v>1215174</v>
      </c>
    </row>
    <row r="12" spans="1:23">
      <c r="A12" s="593"/>
      <c r="B12" s="436" t="s">
        <v>803</v>
      </c>
      <c r="C12" s="84">
        <v>1.61</v>
      </c>
      <c r="D12" s="84">
        <v>1.62</v>
      </c>
      <c r="E12" s="84">
        <v>1.64</v>
      </c>
      <c r="F12" s="84">
        <v>1.58</v>
      </c>
      <c r="G12" s="84">
        <v>1.58</v>
      </c>
      <c r="H12" s="84">
        <v>1.65</v>
      </c>
      <c r="I12" s="84">
        <v>1.64</v>
      </c>
      <c r="J12" s="84">
        <v>1.68</v>
      </c>
      <c r="K12" s="84">
        <v>1.68</v>
      </c>
      <c r="L12" s="85">
        <f>(L5/S11)*1000</f>
        <v>1.6986587690859127</v>
      </c>
      <c r="M12" s="85">
        <f>(M5/T11)*1000</f>
        <v>1.7158036626853437</v>
      </c>
      <c r="N12" s="433">
        <f t="shared" si="0"/>
        <v>0.10580366268534358</v>
      </c>
      <c r="O12" s="435">
        <f t="shared" si="1"/>
        <v>6.5716560674126345E-2</v>
      </c>
    </row>
    <row r="13" spans="1:23">
      <c r="A13" s="593"/>
      <c r="B13" s="436" t="s">
        <v>804</v>
      </c>
      <c r="C13" s="84">
        <v>0.33</v>
      </c>
      <c r="D13" s="84">
        <v>0.35</v>
      </c>
      <c r="E13" s="84">
        <v>0.37</v>
      </c>
      <c r="F13" s="84">
        <v>0.37</v>
      </c>
      <c r="G13" s="84">
        <v>0.36</v>
      </c>
      <c r="H13" s="84">
        <v>0.35</v>
      </c>
      <c r="I13" s="84">
        <v>0.32</v>
      </c>
      <c r="J13" s="84">
        <v>0.32</v>
      </c>
      <c r="K13" s="84">
        <v>0.33</v>
      </c>
      <c r="L13" s="85">
        <f>(L7/S11)*1000</f>
        <v>0.34807897135568833</v>
      </c>
      <c r="M13" s="85">
        <f>(M7/T11)*1000</f>
        <v>0.33410853095935233</v>
      </c>
      <c r="N13" s="433">
        <f t="shared" si="0"/>
        <v>4.1085309593523189E-3</v>
      </c>
      <c r="O13" s="435">
        <f t="shared" si="1"/>
        <v>1.2450093816219088E-2</v>
      </c>
    </row>
    <row r="14" spans="1:23">
      <c r="A14" s="593"/>
      <c r="B14" s="436" t="s">
        <v>805</v>
      </c>
      <c r="C14" s="84">
        <v>3.02</v>
      </c>
      <c r="D14" s="84">
        <v>2.93</v>
      </c>
      <c r="E14" s="84">
        <v>2.93</v>
      </c>
      <c r="F14" s="84">
        <v>2.94</v>
      </c>
      <c r="G14" s="84">
        <v>3.04</v>
      </c>
      <c r="H14" s="84">
        <v>3.18</v>
      </c>
      <c r="I14" s="84">
        <v>3.25</v>
      </c>
      <c r="J14" s="84">
        <v>3.25</v>
      </c>
      <c r="K14" s="84">
        <v>3.34</v>
      </c>
      <c r="L14" s="85">
        <f>(L8/S11)*1000</f>
        <v>3.3196884150637227</v>
      </c>
      <c r="M14" s="85">
        <f>(M8/T11)*1000</f>
        <v>3.461232712352305</v>
      </c>
      <c r="N14" s="433">
        <f t="shared" si="0"/>
        <v>0.44123271235230499</v>
      </c>
      <c r="O14" s="435">
        <f t="shared" si="1"/>
        <v>0.14610354713652485</v>
      </c>
    </row>
    <row r="15" spans="1:23">
      <c r="A15" s="593"/>
      <c r="B15" s="436" t="s">
        <v>806</v>
      </c>
      <c r="C15" s="84">
        <v>2.81</v>
      </c>
      <c r="D15" s="84">
        <v>2.81</v>
      </c>
      <c r="E15" s="84">
        <v>2.81</v>
      </c>
      <c r="F15" s="84">
        <v>2.72</v>
      </c>
      <c r="G15" s="84">
        <v>2.8</v>
      </c>
      <c r="H15" s="84">
        <v>2.83</v>
      </c>
      <c r="I15" s="84">
        <v>2.95</v>
      </c>
      <c r="J15" s="84">
        <v>2.96</v>
      </c>
      <c r="K15" s="84">
        <v>3.09</v>
      </c>
      <c r="L15" s="85">
        <f>(L9/S11)*1000</f>
        <v>3.1243635246626891</v>
      </c>
      <c r="M15" s="85">
        <f>(M9/T11)*1000</f>
        <v>3.3476687289227716</v>
      </c>
      <c r="N15" s="433">
        <f t="shared" si="0"/>
        <v>0.53766872892277151</v>
      </c>
      <c r="O15" s="435">
        <f t="shared" si="1"/>
        <v>0.19134118467002548</v>
      </c>
    </row>
    <row r="16" spans="1:23">
      <c r="A16" s="593"/>
      <c r="B16" s="442" t="s">
        <v>807</v>
      </c>
      <c r="C16" s="443">
        <v>2.5</v>
      </c>
      <c r="D16" s="444">
        <v>2.3199999999999998</v>
      </c>
      <c r="E16" s="444">
        <v>2.23</v>
      </c>
      <c r="F16" s="444">
        <v>2.1</v>
      </c>
      <c r="G16" s="444">
        <v>2.17</v>
      </c>
      <c r="H16" s="444">
        <v>2.17</v>
      </c>
      <c r="I16" s="444">
        <v>2.17</v>
      </c>
      <c r="J16" s="444">
        <v>2.15</v>
      </c>
      <c r="K16" s="444">
        <v>2.15</v>
      </c>
      <c r="L16" s="88">
        <f>(L10/S11)*1000</f>
        <v>2.247070961365738</v>
      </c>
      <c r="M16" s="88">
        <f>(M10/T11)*1000</f>
        <v>2.2737484508391388</v>
      </c>
      <c r="N16" s="445">
        <f t="shared" si="0"/>
        <v>-0.22625154916086121</v>
      </c>
      <c r="O16" s="435">
        <f t="shared" si="1"/>
        <v>-9.0500619664344528E-2</v>
      </c>
      <c r="V16" s="2">
        <f>M17*100</f>
        <v>374600</v>
      </c>
      <c r="W16" s="2">
        <v>5074</v>
      </c>
    </row>
    <row r="17" spans="1:22" ht="10.35" customHeight="1">
      <c r="A17" s="594" t="s">
        <v>207</v>
      </c>
      <c r="B17" s="446" t="s">
        <v>257</v>
      </c>
      <c r="C17" s="447">
        <v>2826</v>
      </c>
      <c r="D17" s="447">
        <v>2853</v>
      </c>
      <c r="E17" s="447">
        <v>2869</v>
      </c>
      <c r="F17" s="447">
        <v>3056</v>
      </c>
      <c r="G17" s="447">
        <v>3196</v>
      </c>
      <c r="H17" s="447">
        <v>3451</v>
      </c>
      <c r="I17" s="447">
        <v>3646</v>
      </c>
      <c r="J17" s="447">
        <v>3594</v>
      </c>
      <c r="K17" s="447">
        <v>3878</v>
      </c>
      <c r="L17" s="447">
        <v>3906</v>
      </c>
      <c r="M17" s="447">
        <v>3746</v>
      </c>
      <c r="N17" s="433">
        <f t="shared" si="0"/>
        <v>920</v>
      </c>
      <c r="O17" s="448">
        <f t="shared" si="1"/>
        <v>0.32554847841472045</v>
      </c>
    </row>
    <row r="18" spans="1:22">
      <c r="A18" s="594"/>
      <c r="B18" s="436" t="s">
        <v>800</v>
      </c>
      <c r="C18" s="84">
        <v>927</v>
      </c>
      <c r="D18" s="437">
        <v>1012</v>
      </c>
      <c r="E18" s="84">
        <v>952</v>
      </c>
      <c r="F18" s="437">
        <v>1158</v>
      </c>
      <c r="G18" s="437">
        <v>1123</v>
      </c>
      <c r="H18" s="437">
        <v>1202</v>
      </c>
      <c r="I18" s="437">
        <v>1223</v>
      </c>
      <c r="J18" s="437">
        <v>1274</v>
      </c>
      <c r="K18" s="437">
        <v>1355</v>
      </c>
      <c r="L18" s="80">
        <v>1342</v>
      </c>
      <c r="M18" s="80">
        <v>1328</v>
      </c>
      <c r="N18" s="433">
        <f t="shared" si="0"/>
        <v>401</v>
      </c>
      <c r="O18" s="449">
        <f t="shared" si="1"/>
        <v>0.43257820927723833</v>
      </c>
    </row>
    <row r="19" spans="1:22">
      <c r="A19" s="594"/>
      <c r="B19" s="436" t="s">
        <v>252</v>
      </c>
      <c r="C19" s="84">
        <v>238</v>
      </c>
      <c r="D19" s="84">
        <v>234</v>
      </c>
      <c r="E19" s="84">
        <v>243</v>
      </c>
      <c r="F19" s="84">
        <v>258</v>
      </c>
      <c r="G19" s="84">
        <v>328</v>
      </c>
      <c r="H19" s="84">
        <v>314</v>
      </c>
      <c r="I19" s="84">
        <v>359</v>
      </c>
      <c r="J19" s="84">
        <v>362</v>
      </c>
      <c r="K19" s="84">
        <v>369</v>
      </c>
      <c r="L19" s="48">
        <v>362</v>
      </c>
      <c r="M19" s="48">
        <v>393</v>
      </c>
      <c r="N19" s="433">
        <f t="shared" si="0"/>
        <v>155</v>
      </c>
      <c r="O19" s="449">
        <f t="shared" si="1"/>
        <v>0.65126050420168058</v>
      </c>
      <c r="V19" s="2">
        <f>V16/W16</f>
        <v>73.827355143870719</v>
      </c>
    </row>
    <row r="20" spans="1:22">
      <c r="A20" s="594"/>
      <c r="B20" s="436" t="s">
        <v>251</v>
      </c>
      <c r="C20" s="84">
        <v>875</v>
      </c>
      <c r="D20" s="84">
        <v>946</v>
      </c>
      <c r="E20" s="84">
        <v>909</v>
      </c>
      <c r="F20" s="437">
        <v>1110</v>
      </c>
      <c r="G20" s="437">
        <v>1052</v>
      </c>
      <c r="H20" s="437">
        <v>1124</v>
      </c>
      <c r="I20" s="437">
        <v>1147</v>
      </c>
      <c r="J20" s="437">
        <v>1205</v>
      </c>
      <c r="K20" s="437">
        <v>1297</v>
      </c>
      <c r="L20" s="48">
        <v>1279</v>
      </c>
      <c r="M20" s="48">
        <v>1324</v>
      </c>
      <c r="N20" s="433">
        <f t="shared" si="0"/>
        <v>449</v>
      </c>
      <c r="O20" s="449">
        <f t="shared" si="1"/>
        <v>0.51314285714285712</v>
      </c>
    </row>
    <row r="21" spans="1:22">
      <c r="A21" s="594"/>
      <c r="B21" s="438" t="s">
        <v>250</v>
      </c>
      <c r="C21" s="84">
        <v>0</v>
      </c>
      <c r="D21" s="84">
        <v>0</v>
      </c>
      <c r="E21" s="84">
        <v>0</v>
      </c>
      <c r="F21" s="84">
        <v>0</v>
      </c>
      <c r="G21" s="84">
        <v>0</v>
      </c>
      <c r="H21" s="84">
        <v>0</v>
      </c>
      <c r="I21" s="84">
        <v>0</v>
      </c>
      <c r="J21" s="84">
        <v>0</v>
      </c>
      <c r="K21" s="84">
        <v>0</v>
      </c>
      <c r="L21" s="80">
        <v>0</v>
      </c>
      <c r="M21" s="80">
        <v>0</v>
      </c>
      <c r="N21" s="433">
        <f t="shared" si="0"/>
        <v>0</v>
      </c>
      <c r="O21" s="449" t="s">
        <v>562</v>
      </c>
    </row>
    <row r="22" spans="1:22">
      <c r="A22" s="594"/>
      <c r="B22" s="436" t="s">
        <v>258</v>
      </c>
      <c r="C22" s="84">
        <v>676</v>
      </c>
      <c r="D22" s="84">
        <v>693</v>
      </c>
      <c r="E22" s="84">
        <v>667</v>
      </c>
      <c r="F22" s="84">
        <v>704</v>
      </c>
      <c r="G22" s="84">
        <v>757</v>
      </c>
      <c r="H22" s="84">
        <v>832</v>
      </c>
      <c r="I22" s="84">
        <v>849</v>
      </c>
      <c r="J22" s="84">
        <v>855</v>
      </c>
      <c r="K22" s="84">
        <v>933</v>
      </c>
      <c r="L22" s="84">
        <v>894</v>
      </c>
      <c r="M22" s="450">
        <f>553+316</f>
        <v>869</v>
      </c>
      <c r="N22" s="433">
        <f t="shared" si="0"/>
        <v>193</v>
      </c>
      <c r="O22" s="449">
        <f>M22/C22-1</f>
        <v>0.28550295857988162</v>
      </c>
    </row>
    <row r="23" spans="1:22">
      <c r="A23" s="594"/>
      <c r="B23" s="436" t="s">
        <v>259</v>
      </c>
      <c r="C23" s="84">
        <v>753</v>
      </c>
      <c r="D23" s="84">
        <v>725</v>
      </c>
      <c r="E23" s="84">
        <v>781</v>
      </c>
      <c r="F23" s="84">
        <v>810</v>
      </c>
      <c r="G23" s="84">
        <v>837</v>
      </c>
      <c r="H23" s="84">
        <v>872</v>
      </c>
      <c r="I23" s="437">
        <v>1009</v>
      </c>
      <c r="J23" s="84">
        <v>916</v>
      </c>
      <c r="K23" s="437">
        <v>1073</v>
      </c>
      <c r="L23" s="437">
        <v>1265</v>
      </c>
      <c r="M23" s="451">
        <f>767+220</f>
        <v>987</v>
      </c>
      <c r="N23" s="433">
        <f t="shared" si="0"/>
        <v>234</v>
      </c>
      <c r="O23" s="449">
        <f>M23/C23-1</f>
        <v>0.31075697211155373</v>
      </c>
    </row>
    <row r="24" spans="1:22">
      <c r="A24" s="594"/>
      <c r="B24" s="436" t="s">
        <v>260</v>
      </c>
      <c r="C24" s="84">
        <v>970</v>
      </c>
      <c r="D24" s="84">
        <v>977</v>
      </c>
      <c r="E24" s="437">
        <v>1051</v>
      </c>
      <c r="F24" s="437">
        <v>1117</v>
      </c>
      <c r="G24" s="437">
        <v>1114</v>
      </c>
      <c r="H24" s="437">
        <v>1213</v>
      </c>
      <c r="I24" s="437">
        <v>1209</v>
      </c>
      <c r="J24" s="437">
        <v>1231</v>
      </c>
      <c r="K24" s="437">
        <v>1206</v>
      </c>
      <c r="L24" s="437">
        <v>1151</v>
      </c>
      <c r="M24" s="451">
        <v>1184</v>
      </c>
      <c r="N24" s="433">
        <f t="shared" si="0"/>
        <v>214</v>
      </c>
      <c r="O24" s="449">
        <f>M24/C24-1</f>
        <v>0.22061855670103103</v>
      </c>
    </row>
    <row r="25" spans="1:22">
      <c r="A25" s="594"/>
      <c r="B25" s="436" t="s">
        <v>802</v>
      </c>
      <c r="C25" s="84">
        <v>2.62</v>
      </c>
      <c r="D25" s="84">
        <v>2.61</v>
      </c>
      <c r="E25" s="84">
        <v>2.61</v>
      </c>
      <c r="F25" s="84">
        <v>2.75</v>
      </c>
      <c r="G25" s="84">
        <v>2.85</v>
      </c>
      <c r="H25" s="84">
        <v>3.06</v>
      </c>
      <c r="I25" s="84">
        <v>3.19</v>
      </c>
      <c r="J25" s="84">
        <v>3.1</v>
      </c>
      <c r="K25" s="84">
        <v>3.3</v>
      </c>
      <c r="L25" s="85">
        <f>(L17/S11)*1000</f>
        <v>3.2604231705403319</v>
      </c>
      <c r="M25" s="85">
        <f>(M17/T11)*1000</f>
        <v>3.0826861009205264</v>
      </c>
      <c r="N25" s="433">
        <f t="shared" si="0"/>
        <v>0.46268610092052631</v>
      </c>
      <c r="O25" s="449">
        <f>M25/C25-1</f>
        <v>0.17659774844294907</v>
      </c>
      <c r="R25" s="66"/>
    </row>
    <row r="26" spans="1:22">
      <c r="A26" s="594"/>
      <c r="B26" s="436" t="s">
        <v>803</v>
      </c>
      <c r="C26" s="84">
        <v>0.22</v>
      </c>
      <c r="D26" s="84">
        <v>0.21</v>
      </c>
      <c r="E26" s="84">
        <v>0.22</v>
      </c>
      <c r="F26" s="84">
        <v>0.23</v>
      </c>
      <c r="G26" s="84">
        <v>0.28999999999999998</v>
      </c>
      <c r="H26" s="84">
        <v>0.28000000000000003</v>
      </c>
      <c r="I26" s="84">
        <v>0.31</v>
      </c>
      <c r="J26" s="84">
        <v>0.31</v>
      </c>
      <c r="K26" s="84">
        <v>0.31</v>
      </c>
      <c r="L26" s="85">
        <f>(L19/S11)*1000</f>
        <v>0.30216927489390688</v>
      </c>
      <c r="M26" s="85">
        <f>(M19/T11)*1000</f>
        <v>0.32341047454932381</v>
      </c>
      <c r="N26" s="433">
        <f t="shared" si="0"/>
        <v>0.10341047454932381</v>
      </c>
      <c r="O26" s="449">
        <f>M26/C26-1</f>
        <v>0.47004761158783559</v>
      </c>
    </row>
    <row r="27" spans="1:22">
      <c r="A27" s="594"/>
      <c r="B27" s="436" t="s">
        <v>804</v>
      </c>
      <c r="C27" s="84">
        <v>0</v>
      </c>
      <c r="D27" s="84">
        <v>0</v>
      </c>
      <c r="E27" s="84">
        <v>0</v>
      </c>
      <c r="F27" s="84">
        <v>0</v>
      </c>
      <c r="G27" s="84">
        <v>0</v>
      </c>
      <c r="H27" s="84">
        <v>0</v>
      </c>
      <c r="I27" s="84">
        <v>0</v>
      </c>
      <c r="J27" s="84">
        <v>0</v>
      </c>
      <c r="K27" s="84">
        <v>0</v>
      </c>
      <c r="L27" s="84">
        <v>0</v>
      </c>
      <c r="M27" s="84">
        <v>0</v>
      </c>
      <c r="N27" s="433">
        <f t="shared" si="0"/>
        <v>0</v>
      </c>
      <c r="O27" s="449" t="s">
        <v>562</v>
      </c>
    </row>
    <row r="28" spans="1:22">
      <c r="A28" s="594"/>
      <c r="B28" s="436" t="s">
        <v>805</v>
      </c>
      <c r="C28" s="84">
        <v>0.63</v>
      </c>
      <c r="D28" s="84">
        <v>0.63</v>
      </c>
      <c r="E28" s="84">
        <v>0.61</v>
      </c>
      <c r="F28" s="84">
        <v>0.63</v>
      </c>
      <c r="G28" s="84">
        <v>0.68</v>
      </c>
      <c r="H28" s="84">
        <v>0.74</v>
      </c>
      <c r="I28" s="84">
        <v>0.74</v>
      </c>
      <c r="J28" s="84">
        <v>0.74</v>
      </c>
      <c r="K28" s="84">
        <v>0.79</v>
      </c>
      <c r="L28" s="85">
        <f>(L22/S11)*1000</f>
        <v>0.74624124794241087</v>
      </c>
      <c r="M28" s="85">
        <f>(M22/T11)*1000</f>
        <v>0.71512392463959895</v>
      </c>
      <c r="N28" s="433">
        <f t="shared" si="0"/>
        <v>8.5123924639598947E-2</v>
      </c>
      <c r="O28" s="449">
        <f t="shared" ref="O28:O44" si="2">M28/C28-1</f>
        <v>0.13511734069777614</v>
      </c>
    </row>
    <row r="29" spans="1:22">
      <c r="A29" s="594"/>
      <c r="B29" s="436" t="s">
        <v>806</v>
      </c>
      <c r="C29" s="84">
        <v>0.7</v>
      </c>
      <c r="D29" s="84">
        <v>0.66</v>
      </c>
      <c r="E29" s="84">
        <v>0.71</v>
      </c>
      <c r="F29" s="84">
        <v>0.73</v>
      </c>
      <c r="G29" s="84">
        <v>0.75</v>
      </c>
      <c r="H29" s="84">
        <v>0.77</v>
      </c>
      <c r="I29" s="84">
        <v>0.88</v>
      </c>
      <c r="J29" s="84">
        <v>0.79</v>
      </c>
      <c r="K29" s="84">
        <v>0.91</v>
      </c>
      <c r="L29" s="85">
        <f>(L23/S11)*1000</f>
        <v>1.0559230186209729</v>
      </c>
      <c r="M29" s="85">
        <f>(M23/T11)*1000</f>
        <v>0.81222935974601163</v>
      </c>
      <c r="N29" s="433">
        <f t="shared" si="0"/>
        <v>0.11222935974601167</v>
      </c>
      <c r="O29" s="449">
        <f t="shared" si="2"/>
        <v>0.1603276567800167</v>
      </c>
      <c r="P29" s="90"/>
    </row>
    <row r="30" spans="1:22">
      <c r="A30" s="594"/>
      <c r="B30" s="442" t="s">
        <v>807</v>
      </c>
      <c r="C30" s="444">
        <v>0.9</v>
      </c>
      <c r="D30" s="444">
        <v>0.89</v>
      </c>
      <c r="E30" s="444">
        <v>0.96</v>
      </c>
      <c r="F30" s="444">
        <v>1</v>
      </c>
      <c r="G30" s="444">
        <v>0.99</v>
      </c>
      <c r="H30" s="444">
        <v>1.07</v>
      </c>
      <c r="I30" s="444">
        <v>1.06</v>
      </c>
      <c r="J30" s="444">
        <v>1.06</v>
      </c>
      <c r="K30" s="444">
        <v>1.02</v>
      </c>
      <c r="L30" s="88">
        <f>(L24/S11)*1000</f>
        <v>0.96076473868200774</v>
      </c>
      <c r="M30" s="88">
        <f>(M24/T11)*1000</f>
        <v>0.97434606072875163</v>
      </c>
      <c r="N30" s="445">
        <f t="shared" si="0"/>
        <v>7.4346060728751606E-2</v>
      </c>
      <c r="O30" s="449">
        <f t="shared" si="2"/>
        <v>8.2606734143057414E-2</v>
      </c>
    </row>
    <row r="31" spans="1:22" ht="10.35" customHeight="1">
      <c r="A31" s="594" t="s">
        <v>219</v>
      </c>
      <c r="B31" s="446" t="s">
        <v>257</v>
      </c>
      <c r="C31" s="447">
        <v>13914</v>
      </c>
      <c r="D31" s="447">
        <v>13774</v>
      </c>
      <c r="E31" s="447">
        <v>13779</v>
      </c>
      <c r="F31" s="447">
        <v>13734</v>
      </c>
      <c r="G31" s="447">
        <v>14235</v>
      </c>
      <c r="H31" s="447">
        <v>14944</v>
      </c>
      <c r="I31" s="447">
        <v>15445</v>
      </c>
      <c r="J31" s="447">
        <v>15651</v>
      </c>
      <c r="K31" s="447">
        <v>16327</v>
      </c>
      <c r="L31" s="447">
        <f t="shared" ref="L31:M38" si="3">L3+L17</f>
        <v>16728</v>
      </c>
      <c r="M31" s="447">
        <f t="shared" si="3"/>
        <v>17202</v>
      </c>
      <c r="N31" s="433">
        <f t="shared" si="0"/>
        <v>3288</v>
      </c>
      <c r="O31" s="448">
        <f t="shared" si="2"/>
        <v>0.23630875377317806</v>
      </c>
    </row>
    <row r="32" spans="1:22">
      <c r="A32" s="594"/>
      <c r="B32" s="436" t="s">
        <v>800</v>
      </c>
      <c r="C32" s="84">
        <v>958</v>
      </c>
      <c r="D32" s="437">
        <v>1033</v>
      </c>
      <c r="E32" s="84">
        <v>964</v>
      </c>
      <c r="F32" s="437">
        <v>1170</v>
      </c>
      <c r="G32" s="437">
        <v>1148</v>
      </c>
      <c r="H32" s="437">
        <v>1221</v>
      </c>
      <c r="I32" s="437">
        <v>1256</v>
      </c>
      <c r="J32" s="437">
        <v>1310</v>
      </c>
      <c r="K32" s="437">
        <v>1390</v>
      </c>
      <c r="L32" s="437">
        <f t="shared" si="3"/>
        <v>1380</v>
      </c>
      <c r="M32" s="437">
        <f t="shared" si="3"/>
        <v>1366</v>
      </c>
      <c r="N32" s="433">
        <f t="shared" si="0"/>
        <v>408</v>
      </c>
      <c r="O32" s="449">
        <f t="shared" si="2"/>
        <v>0.4258872651356993</v>
      </c>
    </row>
    <row r="33" spans="1:15">
      <c r="A33" s="594"/>
      <c r="B33" s="436" t="s">
        <v>252</v>
      </c>
      <c r="C33" s="437">
        <v>1982</v>
      </c>
      <c r="D33" s="437">
        <v>2003</v>
      </c>
      <c r="E33" s="437">
        <v>2041</v>
      </c>
      <c r="F33" s="437">
        <v>2017</v>
      </c>
      <c r="G33" s="437">
        <v>2097</v>
      </c>
      <c r="H33" s="437">
        <v>2176</v>
      </c>
      <c r="I33" s="437">
        <v>2238</v>
      </c>
      <c r="J33" s="437">
        <v>2309</v>
      </c>
      <c r="K33" s="437">
        <v>2345</v>
      </c>
      <c r="L33" s="437">
        <f t="shared" si="3"/>
        <v>2397</v>
      </c>
      <c r="M33" s="437">
        <f t="shared" si="3"/>
        <v>2478</v>
      </c>
      <c r="N33" s="433">
        <f t="shared" si="0"/>
        <v>496</v>
      </c>
      <c r="O33" s="449">
        <f t="shared" si="2"/>
        <v>0.25025227043390519</v>
      </c>
    </row>
    <row r="34" spans="1:15">
      <c r="A34" s="594"/>
      <c r="B34" s="436" t="s">
        <v>251</v>
      </c>
      <c r="C34" s="84">
        <v>902</v>
      </c>
      <c r="D34" s="84">
        <v>963</v>
      </c>
      <c r="E34" s="84">
        <v>920</v>
      </c>
      <c r="F34" s="437">
        <v>1121</v>
      </c>
      <c r="G34" s="437">
        <v>1075</v>
      </c>
      <c r="H34" s="437">
        <v>1142</v>
      </c>
      <c r="I34" s="437">
        <v>1179</v>
      </c>
      <c r="J34" s="437">
        <v>1239</v>
      </c>
      <c r="K34" s="437">
        <v>1330</v>
      </c>
      <c r="L34" s="437">
        <f t="shared" si="3"/>
        <v>1315</v>
      </c>
      <c r="M34" s="437">
        <f t="shared" si="3"/>
        <v>1357</v>
      </c>
      <c r="N34" s="433">
        <f t="shared" si="0"/>
        <v>455</v>
      </c>
      <c r="O34" s="449">
        <f t="shared" si="2"/>
        <v>0.50443458980044342</v>
      </c>
    </row>
    <row r="35" spans="1:15">
      <c r="A35" s="594"/>
      <c r="B35" s="438" t="s">
        <v>250</v>
      </c>
      <c r="C35" s="84">
        <v>355</v>
      </c>
      <c r="D35" s="84">
        <v>385</v>
      </c>
      <c r="E35" s="84">
        <v>410</v>
      </c>
      <c r="F35" s="84">
        <v>413</v>
      </c>
      <c r="G35" s="84">
        <v>408</v>
      </c>
      <c r="H35" s="84">
        <v>391</v>
      </c>
      <c r="I35" s="84">
        <v>370</v>
      </c>
      <c r="J35" s="84">
        <v>373</v>
      </c>
      <c r="K35" s="84">
        <v>392</v>
      </c>
      <c r="L35" s="437">
        <f t="shared" si="3"/>
        <v>417</v>
      </c>
      <c r="M35" s="437">
        <f t="shared" si="3"/>
        <v>406</v>
      </c>
      <c r="N35" s="433">
        <f t="shared" si="0"/>
        <v>51</v>
      </c>
      <c r="O35" s="449">
        <f t="shared" si="2"/>
        <v>0.14366197183098595</v>
      </c>
    </row>
    <row r="36" spans="1:15">
      <c r="A36" s="594"/>
      <c r="B36" s="436" t="s">
        <v>258</v>
      </c>
      <c r="C36" s="437">
        <v>3934</v>
      </c>
      <c r="D36" s="437">
        <v>3899</v>
      </c>
      <c r="E36" s="437">
        <v>3882</v>
      </c>
      <c r="F36" s="437">
        <v>3974</v>
      </c>
      <c r="G36" s="437">
        <v>4166</v>
      </c>
      <c r="H36" s="437">
        <v>4418</v>
      </c>
      <c r="I36" s="437">
        <v>4563</v>
      </c>
      <c r="J36" s="437">
        <v>4614</v>
      </c>
      <c r="K36" s="437">
        <v>4868</v>
      </c>
      <c r="L36" s="437">
        <f t="shared" si="3"/>
        <v>4871</v>
      </c>
      <c r="M36" s="451">
        <f t="shared" si="3"/>
        <v>5075</v>
      </c>
      <c r="N36" s="433">
        <f t="shared" si="0"/>
        <v>1141</v>
      </c>
      <c r="O36" s="449">
        <f t="shared" si="2"/>
        <v>0.290035587188612</v>
      </c>
    </row>
    <row r="37" spans="1:15">
      <c r="A37" s="594"/>
      <c r="B37" s="436" t="s">
        <v>259</v>
      </c>
      <c r="C37" s="437">
        <v>3793</v>
      </c>
      <c r="D37" s="437">
        <v>3798</v>
      </c>
      <c r="E37" s="437">
        <v>3868</v>
      </c>
      <c r="F37" s="437">
        <v>3835</v>
      </c>
      <c r="G37" s="437">
        <v>3976</v>
      </c>
      <c r="H37" s="437">
        <v>4073</v>
      </c>
      <c r="I37" s="437">
        <v>4386</v>
      </c>
      <c r="J37" s="437">
        <v>4338</v>
      </c>
      <c r="K37" s="437">
        <v>4707</v>
      </c>
      <c r="L37" s="437">
        <f t="shared" si="3"/>
        <v>5008</v>
      </c>
      <c r="M37" s="451">
        <f t="shared" si="3"/>
        <v>5055</v>
      </c>
      <c r="N37" s="433">
        <f t="shared" si="0"/>
        <v>1262</v>
      </c>
      <c r="O37" s="449">
        <f t="shared" si="2"/>
        <v>0.33271816504086482</v>
      </c>
    </row>
    <row r="38" spans="1:15">
      <c r="A38" s="594"/>
      <c r="B38" s="436" t="s">
        <v>260</v>
      </c>
      <c r="C38" s="437">
        <v>3668</v>
      </c>
      <c r="D38" s="437">
        <v>3508</v>
      </c>
      <c r="E38" s="437">
        <v>3494</v>
      </c>
      <c r="F38" s="437">
        <v>3454</v>
      </c>
      <c r="G38" s="437">
        <v>3544</v>
      </c>
      <c r="H38" s="437">
        <v>3668</v>
      </c>
      <c r="I38" s="437">
        <v>3692</v>
      </c>
      <c r="J38" s="437">
        <v>3721</v>
      </c>
      <c r="K38" s="437">
        <v>3739</v>
      </c>
      <c r="L38" s="437">
        <f t="shared" si="3"/>
        <v>3843</v>
      </c>
      <c r="M38" s="451">
        <f t="shared" si="3"/>
        <v>3947</v>
      </c>
      <c r="N38" s="433">
        <f t="shared" si="0"/>
        <v>279</v>
      </c>
      <c r="O38" s="449">
        <f t="shared" si="2"/>
        <v>7.6063249727371884E-2</v>
      </c>
    </row>
    <row r="39" spans="1:15">
      <c r="A39" s="594"/>
      <c r="B39" s="436" t="s">
        <v>802</v>
      </c>
      <c r="C39" s="84">
        <v>12.88</v>
      </c>
      <c r="D39" s="84">
        <v>12.61</v>
      </c>
      <c r="E39" s="84">
        <v>12.56</v>
      </c>
      <c r="F39" s="84">
        <v>12.34</v>
      </c>
      <c r="G39" s="84">
        <v>12.7</v>
      </c>
      <c r="H39" s="84">
        <v>13.23</v>
      </c>
      <c r="I39" s="84">
        <v>13.51</v>
      </c>
      <c r="J39" s="84">
        <v>13.52</v>
      </c>
      <c r="K39" s="84">
        <v>13.88</v>
      </c>
      <c r="L39" s="85">
        <f>(L31/S11)*1000</f>
        <v>13.96322549841236</v>
      </c>
      <c r="M39" s="85">
        <f>(M31/T11)*1000</f>
        <v>14.155997412716204</v>
      </c>
      <c r="N39" s="433">
        <f t="shared" si="0"/>
        <v>1.2759974127162028</v>
      </c>
      <c r="O39" s="449">
        <f t="shared" si="2"/>
        <v>9.9068122105295142E-2</v>
      </c>
    </row>
    <row r="40" spans="1:15">
      <c r="A40" s="594"/>
      <c r="B40" s="436" t="s">
        <v>803</v>
      </c>
      <c r="C40" s="84">
        <v>1.84</v>
      </c>
      <c r="D40" s="84">
        <v>1.83</v>
      </c>
      <c r="E40" s="84">
        <v>1.86</v>
      </c>
      <c r="F40" s="84">
        <v>1.81</v>
      </c>
      <c r="G40" s="84">
        <v>1.87</v>
      </c>
      <c r="H40" s="84">
        <v>1.93</v>
      </c>
      <c r="I40" s="84">
        <v>1.96</v>
      </c>
      <c r="J40" s="84">
        <v>1.99</v>
      </c>
      <c r="K40" s="84">
        <v>1.99</v>
      </c>
      <c r="L40" s="85">
        <f>(L33/S11)*1000</f>
        <v>2.0008280439798201</v>
      </c>
      <c r="M40" s="85">
        <f>(M33/T11)*1000</f>
        <v>2.0392141372346679</v>
      </c>
      <c r="N40" s="433">
        <f t="shared" si="0"/>
        <v>0.19921413723466785</v>
      </c>
      <c r="O40" s="449">
        <f t="shared" si="2"/>
        <v>0.10826855284492809</v>
      </c>
    </row>
    <row r="41" spans="1:15">
      <c r="A41" s="594"/>
      <c r="B41" s="436" t="s">
        <v>804</v>
      </c>
      <c r="C41" s="84">
        <v>0.33</v>
      </c>
      <c r="D41" s="84">
        <v>0.35</v>
      </c>
      <c r="E41" s="84">
        <v>0.37</v>
      </c>
      <c r="F41" s="84">
        <v>0.37</v>
      </c>
      <c r="G41" s="84">
        <v>0.36</v>
      </c>
      <c r="H41" s="84">
        <v>0.35</v>
      </c>
      <c r="I41" s="84">
        <v>0.32</v>
      </c>
      <c r="J41" s="84">
        <v>0.32</v>
      </c>
      <c r="K41" s="84">
        <v>0.33</v>
      </c>
      <c r="L41" s="85">
        <f>(L35/S11)*1000</f>
        <v>0.34807897135568833</v>
      </c>
      <c r="M41" s="85">
        <f>(M35/T11)*1000</f>
        <v>0.33410853095935233</v>
      </c>
      <c r="N41" s="433">
        <f t="shared" si="0"/>
        <v>4.1085309593523189E-3</v>
      </c>
      <c r="O41" s="449">
        <f t="shared" si="2"/>
        <v>1.2450093816219088E-2</v>
      </c>
    </row>
    <row r="42" spans="1:15">
      <c r="A42" s="594"/>
      <c r="B42" s="436" t="s">
        <v>805</v>
      </c>
      <c r="C42" s="84">
        <v>3.64</v>
      </c>
      <c r="D42" s="84">
        <v>3.57</v>
      </c>
      <c r="E42" s="84">
        <v>3.54</v>
      </c>
      <c r="F42" s="84">
        <v>3.57</v>
      </c>
      <c r="G42" s="84">
        <v>3.72</v>
      </c>
      <c r="H42" s="84">
        <v>3.91</v>
      </c>
      <c r="I42" s="84">
        <v>3.99</v>
      </c>
      <c r="J42" s="84">
        <v>3.99</v>
      </c>
      <c r="K42" s="84">
        <v>4.1399999999999997</v>
      </c>
      <c r="L42" s="85">
        <f>(L36/S11)*1000</f>
        <v>4.0659296630061341</v>
      </c>
      <c r="M42" s="85">
        <f>(M36/T11)*1000</f>
        <v>4.1763566369919038</v>
      </c>
      <c r="N42" s="433">
        <f t="shared" si="0"/>
        <v>0.53635663699190372</v>
      </c>
      <c r="O42" s="449">
        <f t="shared" si="2"/>
        <v>0.1473507244483252</v>
      </c>
    </row>
    <row r="43" spans="1:15">
      <c r="A43" s="594"/>
      <c r="B43" s="436" t="s">
        <v>806</v>
      </c>
      <c r="C43" s="84">
        <v>3.51</v>
      </c>
      <c r="D43" s="84">
        <v>3.48</v>
      </c>
      <c r="E43" s="84">
        <v>3.52</v>
      </c>
      <c r="F43" s="84">
        <v>3.45</v>
      </c>
      <c r="G43" s="84">
        <v>3.55</v>
      </c>
      <c r="H43" s="84">
        <v>3.61</v>
      </c>
      <c r="I43" s="84">
        <v>3.84</v>
      </c>
      <c r="J43" s="84">
        <v>3.75</v>
      </c>
      <c r="K43" s="84">
        <v>4</v>
      </c>
      <c r="L43" s="85">
        <f>(L37/S11)*1000</f>
        <v>4.1802865432836622</v>
      </c>
      <c r="M43" s="85">
        <f>(M37/T11)*1000</f>
        <v>4.1598980886687835</v>
      </c>
      <c r="N43" s="433">
        <f t="shared" si="0"/>
        <v>0.64989808866878374</v>
      </c>
      <c r="O43" s="449">
        <f t="shared" si="2"/>
        <v>0.18515615061788715</v>
      </c>
    </row>
    <row r="44" spans="1:15">
      <c r="A44" s="594"/>
      <c r="B44" s="442" t="s">
        <v>807</v>
      </c>
      <c r="C44" s="444">
        <v>3.4</v>
      </c>
      <c r="D44" s="444">
        <v>3.21</v>
      </c>
      <c r="E44" s="444">
        <v>3.18</v>
      </c>
      <c r="F44" s="444">
        <v>3.1</v>
      </c>
      <c r="G44" s="444">
        <v>3.16</v>
      </c>
      <c r="H44" s="444">
        <v>3.25</v>
      </c>
      <c r="I44" s="444">
        <v>3.23</v>
      </c>
      <c r="J44" s="444">
        <v>3.21</v>
      </c>
      <c r="K44" s="444">
        <v>3.18</v>
      </c>
      <c r="L44" s="443">
        <f>(L38/S11)*1000</f>
        <v>3.2078357000477458</v>
      </c>
      <c r="M44" s="443">
        <f>(M38/T11)*1000</f>
        <v>3.2480945115678908</v>
      </c>
      <c r="N44" s="445">
        <f t="shared" si="0"/>
        <v>-0.15190548843210916</v>
      </c>
      <c r="O44" s="452">
        <f t="shared" si="2"/>
        <v>-4.4678084832973308E-2</v>
      </c>
    </row>
    <row r="45" spans="1:15">
      <c r="A45" s="592" t="s">
        <v>261</v>
      </c>
      <c r="B45" s="592"/>
      <c r="C45" s="592"/>
      <c r="D45" s="592"/>
      <c r="E45" s="592"/>
      <c r="F45" s="592"/>
      <c r="G45" s="592"/>
      <c r="H45" s="592"/>
      <c r="I45" s="592"/>
      <c r="J45" s="592"/>
      <c r="K45" s="592"/>
      <c r="L45" s="592"/>
      <c r="M45" s="592"/>
      <c r="N45" s="592"/>
      <c r="O45" s="592"/>
    </row>
    <row r="46" spans="1:15">
      <c r="D46" s="535" t="s">
        <v>216</v>
      </c>
      <c r="E46" s="535"/>
      <c r="F46" s="535"/>
      <c r="G46" s="535"/>
      <c r="H46" s="535"/>
      <c r="I46" s="535"/>
      <c r="J46" s="535"/>
    </row>
    <row r="49" spans="3:10" ht="18">
      <c r="C49" s="45"/>
      <c r="D49" s="190"/>
      <c r="E49" s="45"/>
      <c r="F49" s="45"/>
      <c r="G49" s="45"/>
      <c r="H49" s="45"/>
      <c r="I49" s="45"/>
      <c r="J49" s="45"/>
    </row>
  </sheetData>
  <mergeCells count="7">
    <mergeCell ref="A45:O45"/>
    <mergeCell ref="D46:J46"/>
    <mergeCell ref="A1:O1"/>
    <mergeCell ref="A2:B2"/>
    <mergeCell ref="A3:A16"/>
    <mergeCell ref="A17:A30"/>
    <mergeCell ref="A31:A44"/>
  </mergeCells>
  <pageMargins left="0.7" right="0.7" top="0.75" bottom="0.75" header="0.51180555555555496" footer="0.51180555555555496"/>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F0"/>
  </sheetPr>
  <dimension ref="A1:AMJ42"/>
  <sheetViews>
    <sheetView topLeftCell="A25" zoomScale="110" zoomScaleNormal="110" workbookViewId="0">
      <selection activeCell="A39" sqref="A39:O39"/>
    </sheetView>
  </sheetViews>
  <sheetFormatPr baseColWidth="10" defaultColWidth="11.625" defaultRowHeight="14.25"/>
  <cols>
    <col min="1" max="1" width="10.125" style="2" customWidth="1"/>
    <col min="2" max="2" width="20.5" style="2" customWidth="1"/>
    <col min="3" max="13" width="5.875" style="2" customWidth="1"/>
    <col min="14" max="14" width="7.625" style="2" customWidth="1"/>
    <col min="15" max="15" width="9.125" style="2" customWidth="1"/>
    <col min="16" max="1024" width="11.625" style="2"/>
  </cols>
  <sheetData>
    <row r="1" spans="1:17" ht="11.25" customHeight="1">
      <c r="A1" s="596" t="s">
        <v>808</v>
      </c>
      <c r="B1" s="596"/>
      <c r="C1" s="596"/>
      <c r="D1" s="596"/>
      <c r="E1" s="596"/>
      <c r="F1" s="596"/>
      <c r="G1" s="596"/>
      <c r="H1" s="596"/>
      <c r="I1" s="596"/>
      <c r="J1" s="596"/>
      <c r="K1" s="596"/>
      <c r="L1" s="596"/>
      <c r="M1" s="596"/>
      <c r="N1" s="596"/>
      <c r="O1" s="596"/>
    </row>
    <row r="2" spans="1:17" ht="33.75">
      <c r="A2" s="597"/>
      <c r="B2" s="597"/>
      <c r="C2" s="453">
        <v>2010</v>
      </c>
      <c r="D2" s="431">
        <v>2011</v>
      </c>
      <c r="E2" s="431">
        <v>2012</v>
      </c>
      <c r="F2" s="431">
        <v>2013</v>
      </c>
      <c r="G2" s="431">
        <v>2014</v>
      </c>
      <c r="H2" s="431">
        <v>2015</v>
      </c>
      <c r="I2" s="431">
        <v>2016</v>
      </c>
      <c r="J2" s="431">
        <v>2017</v>
      </c>
      <c r="K2" s="431">
        <v>2018</v>
      </c>
      <c r="L2" s="431">
        <v>2019</v>
      </c>
      <c r="M2" s="431" t="s">
        <v>239</v>
      </c>
      <c r="N2" s="431" t="s">
        <v>809</v>
      </c>
      <c r="O2" s="454" t="s">
        <v>799</v>
      </c>
      <c r="P2" s="455"/>
    </row>
    <row r="3" spans="1:17" ht="11.25" customHeight="1">
      <c r="A3" s="595" t="s">
        <v>810</v>
      </c>
      <c r="B3" s="456" t="s">
        <v>811</v>
      </c>
      <c r="C3" s="457">
        <v>122</v>
      </c>
      <c r="D3" s="83">
        <v>127</v>
      </c>
      <c r="E3" s="83">
        <v>119</v>
      </c>
      <c r="F3" s="83">
        <v>126</v>
      </c>
      <c r="G3" s="83">
        <v>126</v>
      </c>
      <c r="H3" s="83">
        <v>136</v>
      </c>
      <c r="I3" s="83">
        <v>132</v>
      </c>
      <c r="J3" s="83">
        <v>139</v>
      </c>
      <c r="K3" s="458">
        <v>140</v>
      </c>
      <c r="L3" s="458">
        <v>148</v>
      </c>
      <c r="M3" s="458">
        <f>146+8</f>
        <v>154</v>
      </c>
      <c r="N3" s="458">
        <f t="shared" ref="N3:N9" si="0">M3-C3</f>
        <v>32</v>
      </c>
      <c r="O3" s="459">
        <f t="shared" ref="O3:O9" si="1">M3/C3-1</f>
        <v>0.26229508196721318</v>
      </c>
      <c r="Q3" s="460"/>
    </row>
    <row r="4" spans="1:17">
      <c r="A4" s="595"/>
      <c r="B4" s="456" t="s">
        <v>456</v>
      </c>
      <c r="C4" s="457">
        <v>41</v>
      </c>
      <c r="D4" s="83">
        <v>42</v>
      </c>
      <c r="E4" s="83">
        <v>45</v>
      </c>
      <c r="F4" s="83">
        <v>44</v>
      </c>
      <c r="G4" s="83">
        <v>48</v>
      </c>
      <c r="H4" s="83">
        <v>51</v>
      </c>
      <c r="I4" s="83">
        <v>52</v>
      </c>
      <c r="J4" s="83">
        <v>48</v>
      </c>
      <c r="K4" s="458">
        <v>52</v>
      </c>
      <c r="L4" s="458">
        <v>54</v>
      </c>
      <c r="M4" s="458">
        <v>58</v>
      </c>
      <c r="N4" s="458">
        <f t="shared" si="0"/>
        <v>17</v>
      </c>
      <c r="O4" s="459">
        <f t="shared" si="1"/>
        <v>0.41463414634146334</v>
      </c>
      <c r="Q4" s="460"/>
    </row>
    <row r="5" spans="1:17">
      <c r="A5" s="595"/>
      <c r="B5" s="456" t="s">
        <v>812</v>
      </c>
      <c r="C5" s="457">
        <v>43</v>
      </c>
      <c r="D5" s="83">
        <v>47</v>
      </c>
      <c r="E5" s="83">
        <v>52</v>
      </c>
      <c r="F5" s="83">
        <v>57</v>
      </c>
      <c r="G5" s="83">
        <v>61</v>
      </c>
      <c r="H5" s="83">
        <v>59</v>
      </c>
      <c r="I5" s="83">
        <v>62</v>
      </c>
      <c r="J5" s="83">
        <v>62</v>
      </c>
      <c r="K5" s="458">
        <v>67</v>
      </c>
      <c r="L5" s="458">
        <v>68</v>
      </c>
      <c r="M5" s="458">
        <f>63+7</f>
        <v>70</v>
      </c>
      <c r="N5" s="458">
        <f t="shared" si="0"/>
        <v>27</v>
      </c>
      <c r="O5" s="459">
        <f t="shared" si="1"/>
        <v>0.62790697674418605</v>
      </c>
      <c r="Q5" s="460"/>
    </row>
    <row r="6" spans="1:17">
      <c r="A6" s="595"/>
      <c r="B6" s="456" t="s">
        <v>813</v>
      </c>
      <c r="C6" s="457">
        <v>44</v>
      </c>
      <c r="D6" s="83">
        <v>46</v>
      </c>
      <c r="E6" s="83">
        <v>46</v>
      </c>
      <c r="F6" s="83">
        <v>48</v>
      </c>
      <c r="G6" s="83">
        <v>46</v>
      </c>
      <c r="H6" s="83">
        <v>42</v>
      </c>
      <c r="I6" s="83">
        <v>49</v>
      </c>
      <c r="J6" s="83">
        <v>54</v>
      </c>
      <c r="K6" s="458">
        <v>59</v>
      </c>
      <c r="L6" s="458">
        <v>57</v>
      </c>
      <c r="M6" s="458">
        <f>54+8</f>
        <v>62</v>
      </c>
      <c r="N6" s="458">
        <f t="shared" si="0"/>
        <v>18</v>
      </c>
      <c r="O6" s="459">
        <f t="shared" si="1"/>
        <v>0.40909090909090917</v>
      </c>
      <c r="Q6" s="460"/>
    </row>
    <row r="7" spans="1:17">
      <c r="A7" s="595"/>
      <c r="B7" s="456" t="s">
        <v>814</v>
      </c>
      <c r="C7" s="457">
        <v>40</v>
      </c>
      <c r="D7" s="83">
        <v>37</v>
      </c>
      <c r="E7" s="83">
        <v>35</v>
      </c>
      <c r="F7" s="83">
        <v>41</v>
      </c>
      <c r="G7" s="83">
        <v>41</v>
      </c>
      <c r="H7" s="83">
        <v>40</v>
      </c>
      <c r="I7" s="83">
        <v>39</v>
      </c>
      <c r="J7" s="83">
        <v>40</v>
      </c>
      <c r="K7" s="458">
        <v>42</v>
      </c>
      <c r="L7" s="458">
        <v>38</v>
      </c>
      <c r="M7" s="458">
        <v>37</v>
      </c>
      <c r="N7" s="458">
        <f t="shared" si="0"/>
        <v>-3</v>
      </c>
      <c r="O7" s="459">
        <f t="shared" si="1"/>
        <v>-7.4999999999999956E-2</v>
      </c>
      <c r="Q7" s="460"/>
    </row>
    <row r="8" spans="1:17">
      <c r="A8" s="595"/>
      <c r="B8" s="456" t="s">
        <v>815</v>
      </c>
      <c r="C8" s="457">
        <v>333</v>
      </c>
      <c r="D8" s="83">
        <v>314</v>
      </c>
      <c r="E8" s="83">
        <v>356</v>
      </c>
      <c r="F8" s="83">
        <v>314</v>
      </c>
      <c r="G8" s="83">
        <v>364</v>
      </c>
      <c r="H8" s="83">
        <v>269</v>
      </c>
      <c r="I8" s="83">
        <v>284</v>
      </c>
      <c r="J8" s="83">
        <v>222</v>
      </c>
      <c r="K8" s="458">
        <v>230</v>
      </c>
      <c r="L8" s="458">
        <f>196+17</f>
        <v>213</v>
      </c>
      <c r="M8" s="458">
        <f>183+12</f>
        <v>195</v>
      </c>
      <c r="N8" s="458">
        <f t="shared" si="0"/>
        <v>-138</v>
      </c>
      <c r="O8" s="459">
        <f t="shared" si="1"/>
        <v>-0.4144144144144144</v>
      </c>
      <c r="Q8" s="460"/>
    </row>
    <row r="9" spans="1:17">
      <c r="A9" s="595"/>
      <c r="B9" s="456" t="s">
        <v>816</v>
      </c>
      <c r="C9" s="461">
        <v>9</v>
      </c>
      <c r="D9" s="462">
        <v>13</v>
      </c>
      <c r="E9" s="462">
        <v>10</v>
      </c>
      <c r="F9" s="462">
        <v>11</v>
      </c>
      <c r="G9" s="462">
        <v>14</v>
      </c>
      <c r="H9" s="83">
        <v>7</v>
      </c>
      <c r="I9" s="83">
        <v>8</v>
      </c>
      <c r="J9" s="83">
        <v>9</v>
      </c>
      <c r="K9" s="458">
        <v>8</v>
      </c>
      <c r="L9" s="458">
        <v>10</v>
      </c>
      <c r="M9" s="458">
        <v>9</v>
      </c>
      <c r="N9" s="458">
        <f t="shared" si="0"/>
        <v>0</v>
      </c>
      <c r="O9" s="459">
        <f t="shared" si="1"/>
        <v>0</v>
      </c>
      <c r="Q9" s="460"/>
    </row>
    <row r="10" spans="1:17">
      <c r="A10" s="595"/>
      <c r="B10" s="456" t="s">
        <v>817</v>
      </c>
      <c r="C10" s="457"/>
      <c r="D10" s="83"/>
      <c r="E10" s="83"/>
      <c r="F10" s="83"/>
      <c r="G10" s="83"/>
      <c r="H10" s="457">
        <v>6</v>
      </c>
      <c r="I10" s="83">
        <v>7</v>
      </c>
      <c r="J10" s="83">
        <v>7</v>
      </c>
      <c r="K10" s="458">
        <v>6</v>
      </c>
      <c r="L10" s="458">
        <v>7</v>
      </c>
      <c r="M10" s="458">
        <v>5</v>
      </c>
      <c r="N10" s="458">
        <f>M10-H10</f>
        <v>-1</v>
      </c>
      <c r="O10" s="459">
        <f>M10/H10-1</f>
        <v>-0.16666666666666663</v>
      </c>
      <c r="Q10" s="463"/>
    </row>
    <row r="11" spans="1:17">
      <c r="A11" s="595"/>
      <c r="B11" s="456" t="s">
        <v>818</v>
      </c>
      <c r="C11" s="457"/>
      <c r="D11" s="83"/>
      <c r="E11" s="83"/>
      <c r="F11" s="83"/>
      <c r="G11" s="83"/>
      <c r="H11" s="457">
        <v>33</v>
      </c>
      <c r="I11" s="83">
        <v>34</v>
      </c>
      <c r="J11" s="83">
        <v>37</v>
      </c>
      <c r="K11" s="458">
        <v>38</v>
      </c>
      <c r="L11" s="458">
        <v>37</v>
      </c>
      <c r="M11" s="458">
        <v>41</v>
      </c>
      <c r="N11" s="458">
        <f>M11-H11</f>
        <v>8</v>
      </c>
      <c r="O11" s="459">
        <f>M11/H11-1</f>
        <v>0.24242424242424243</v>
      </c>
    </row>
    <row r="12" spans="1:17">
      <c r="A12" s="595"/>
      <c r="B12" s="456" t="s">
        <v>819</v>
      </c>
      <c r="C12" s="457"/>
      <c r="D12" s="83"/>
      <c r="E12" s="83"/>
      <c r="F12" s="83"/>
      <c r="G12" s="83"/>
      <c r="H12" s="457">
        <v>38</v>
      </c>
      <c r="I12" s="83">
        <v>40</v>
      </c>
      <c r="J12" s="83">
        <v>45</v>
      </c>
      <c r="K12" s="458">
        <v>43</v>
      </c>
      <c r="L12" s="458">
        <v>42</v>
      </c>
      <c r="M12" s="458">
        <v>45</v>
      </c>
      <c r="N12" s="458">
        <f>M12-H12</f>
        <v>7</v>
      </c>
      <c r="O12" s="459">
        <f>M12/H12-1</f>
        <v>0.18421052631578938</v>
      </c>
    </row>
    <row r="13" spans="1:17">
      <c r="A13" s="595"/>
      <c r="B13" s="456" t="s">
        <v>820</v>
      </c>
      <c r="C13" s="457"/>
      <c r="D13" s="83"/>
      <c r="E13" s="83"/>
      <c r="F13" s="83"/>
      <c r="G13" s="83"/>
      <c r="H13" s="457">
        <v>110</v>
      </c>
      <c r="I13" s="83">
        <v>113</v>
      </c>
      <c r="J13" s="83">
        <v>109</v>
      </c>
      <c r="K13" s="458">
        <v>117</v>
      </c>
      <c r="L13" s="458">
        <f>119+7</f>
        <v>126</v>
      </c>
      <c r="M13" s="458">
        <v>129</v>
      </c>
      <c r="N13" s="458">
        <f>M13-H13</f>
        <v>19</v>
      </c>
      <c r="O13" s="459">
        <f>M13/H13-1</f>
        <v>0.17272727272727262</v>
      </c>
    </row>
    <row r="14" spans="1:17">
      <c r="A14" s="595"/>
      <c r="B14" s="456" t="s">
        <v>821</v>
      </c>
      <c r="C14" s="457"/>
      <c r="D14" s="83"/>
      <c r="E14" s="83"/>
      <c r="F14" s="83"/>
      <c r="G14" s="83"/>
      <c r="H14" s="457">
        <v>25</v>
      </c>
      <c r="I14" s="83">
        <v>25</v>
      </c>
      <c r="J14" s="83">
        <v>26</v>
      </c>
      <c r="K14" s="458">
        <v>28</v>
      </c>
      <c r="L14" s="458">
        <f>23+5</f>
        <v>28</v>
      </c>
      <c r="M14" s="458">
        <v>32</v>
      </c>
      <c r="N14" s="458">
        <f>M14-H14</f>
        <v>7</v>
      </c>
      <c r="O14" s="459">
        <f>M14/H14-1</f>
        <v>0.28000000000000003</v>
      </c>
    </row>
    <row r="15" spans="1:17">
      <c r="A15" s="595"/>
      <c r="B15" s="456" t="s">
        <v>822</v>
      </c>
      <c r="C15" s="464">
        <v>9</v>
      </c>
      <c r="D15" s="465">
        <v>8</v>
      </c>
      <c r="E15" s="465">
        <v>8</v>
      </c>
      <c r="F15" s="465">
        <v>7</v>
      </c>
      <c r="G15" s="465">
        <v>10</v>
      </c>
      <c r="H15" s="83">
        <v>10</v>
      </c>
      <c r="I15" s="83">
        <v>10</v>
      </c>
      <c r="J15" s="83">
        <v>11</v>
      </c>
      <c r="K15" s="458">
        <v>13</v>
      </c>
      <c r="L15" s="458">
        <v>10</v>
      </c>
      <c r="M15" s="458">
        <v>8</v>
      </c>
      <c r="N15" s="458">
        <f t="shared" ref="N15:N38" si="2">M15-C15</f>
        <v>-1</v>
      </c>
      <c r="O15" s="459">
        <f t="shared" ref="O15:O38" si="3">M15/C15-1</f>
        <v>-0.11111111111111116</v>
      </c>
    </row>
    <row r="16" spans="1:17">
      <c r="A16" s="595"/>
      <c r="B16" s="456" t="s">
        <v>823</v>
      </c>
      <c r="C16" s="457">
        <v>89</v>
      </c>
      <c r="D16" s="83">
        <v>87</v>
      </c>
      <c r="E16" s="83">
        <v>81</v>
      </c>
      <c r="F16" s="83">
        <v>79</v>
      </c>
      <c r="G16" s="83">
        <v>86</v>
      </c>
      <c r="H16" s="83">
        <v>80</v>
      </c>
      <c r="I16" s="83">
        <v>83</v>
      </c>
      <c r="J16" s="83">
        <v>90</v>
      </c>
      <c r="K16" s="458">
        <v>87</v>
      </c>
      <c r="L16" s="458">
        <v>95</v>
      </c>
      <c r="M16" s="458">
        <v>96</v>
      </c>
      <c r="N16" s="458">
        <f t="shared" si="2"/>
        <v>7</v>
      </c>
      <c r="O16" s="459">
        <f t="shared" si="3"/>
        <v>7.8651685393258397E-2</v>
      </c>
    </row>
    <row r="17" spans="1:15">
      <c r="A17" s="595"/>
      <c r="B17" s="456" t="s">
        <v>824</v>
      </c>
      <c r="C17" s="457">
        <v>8</v>
      </c>
      <c r="D17" s="83">
        <v>10</v>
      </c>
      <c r="E17" s="83">
        <v>10</v>
      </c>
      <c r="F17" s="83">
        <v>10</v>
      </c>
      <c r="G17" s="83">
        <v>14</v>
      </c>
      <c r="H17" s="83">
        <v>11</v>
      </c>
      <c r="I17" s="83">
        <v>12</v>
      </c>
      <c r="J17" s="83">
        <v>13</v>
      </c>
      <c r="K17" s="458">
        <v>13</v>
      </c>
      <c r="L17" s="458">
        <v>13</v>
      </c>
      <c r="M17" s="458">
        <v>14</v>
      </c>
      <c r="N17" s="458">
        <f t="shared" si="2"/>
        <v>6</v>
      </c>
      <c r="O17" s="459">
        <f t="shared" si="3"/>
        <v>0.75</v>
      </c>
    </row>
    <row r="18" spans="1:15">
      <c r="A18" s="595"/>
      <c r="B18" s="456" t="s">
        <v>825</v>
      </c>
      <c r="C18" s="457">
        <v>121</v>
      </c>
      <c r="D18" s="83">
        <v>111</v>
      </c>
      <c r="E18" s="83">
        <v>116</v>
      </c>
      <c r="F18" s="83">
        <v>108</v>
      </c>
      <c r="G18" s="83">
        <v>117</v>
      </c>
      <c r="H18" s="83">
        <v>113</v>
      </c>
      <c r="I18" s="83">
        <v>123</v>
      </c>
      <c r="J18" s="83">
        <v>122</v>
      </c>
      <c r="K18" s="458">
        <v>130</v>
      </c>
      <c r="L18" s="458">
        <v>135</v>
      </c>
      <c r="M18" s="458">
        <v>127</v>
      </c>
      <c r="N18" s="458">
        <f t="shared" si="2"/>
        <v>6</v>
      </c>
      <c r="O18" s="459">
        <f t="shared" si="3"/>
        <v>4.9586776859504189E-2</v>
      </c>
    </row>
    <row r="19" spans="1:15">
      <c r="A19" s="595"/>
      <c r="B19" s="456" t="s">
        <v>826</v>
      </c>
      <c r="C19" s="457">
        <v>11</v>
      </c>
      <c r="D19" s="83">
        <v>9</v>
      </c>
      <c r="E19" s="83">
        <v>11</v>
      </c>
      <c r="F19" s="83">
        <v>9</v>
      </c>
      <c r="G19" s="83">
        <v>9</v>
      </c>
      <c r="H19" s="83">
        <v>9</v>
      </c>
      <c r="I19" s="83">
        <v>10</v>
      </c>
      <c r="J19" s="83">
        <v>9</v>
      </c>
      <c r="K19" s="458">
        <v>9</v>
      </c>
      <c r="L19" s="458">
        <v>9</v>
      </c>
      <c r="M19" s="458">
        <v>9</v>
      </c>
      <c r="N19" s="458">
        <f t="shared" si="2"/>
        <v>-2</v>
      </c>
      <c r="O19" s="459">
        <f t="shared" si="3"/>
        <v>-0.18181818181818177</v>
      </c>
    </row>
    <row r="20" spans="1:15">
      <c r="A20" s="595"/>
      <c r="B20" s="456" t="s">
        <v>827</v>
      </c>
      <c r="C20" s="457">
        <v>10</v>
      </c>
      <c r="D20" s="83">
        <v>10</v>
      </c>
      <c r="E20" s="83">
        <v>10</v>
      </c>
      <c r="F20" s="83">
        <v>9</v>
      </c>
      <c r="G20" s="83">
        <v>11</v>
      </c>
      <c r="H20" s="83">
        <v>9</v>
      </c>
      <c r="I20" s="83">
        <v>9</v>
      </c>
      <c r="J20" s="83">
        <v>10</v>
      </c>
      <c r="K20" s="458">
        <v>12</v>
      </c>
      <c r="L20" s="458">
        <v>12</v>
      </c>
      <c r="M20" s="458">
        <v>13</v>
      </c>
      <c r="N20" s="458">
        <f t="shared" si="2"/>
        <v>3</v>
      </c>
      <c r="O20" s="459">
        <f t="shared" si="3"/>
        <v>0.30000000000000004</v>
      </c>
    </row>
    <row r="21" spans="1:15">
      <c r="A21" s="595"/>
      <c r="B21" s="456" t="s">
        <v>828</v>
      </c>
      <c r="C21" s="457">
        <v>4</v>
      </c>
      <c r="D21" s="83">
        <v>4</v>
      </c>
      <c r="E21" s="83">
        <v>4</v>
      </c>
      <c r="F21" s="83">
        <v>4</v>
      </c>
      <c r="G21" s="83">
        <v>4</v>
      </c>
      <c r="H21" s="83">
        <v>4</v>
      </c>
      <c r="I21" s="83">
        <v>4</v>
      </c>
      <c r="J21" s="83">
        <v>5</v>
      </c>
      <c r="K21" s="458">
        <v>5</v>
      </c>
      <c r="L21" s="458">
        <v>5</v>
      </c>
      <c r="M21" s="458">
        <v>5</v>
      </c>
      <c r="N21" s="458">
        <f t="shared" si="2"/>
        <v>1</v>
      </c>
      <c r="O21" s="459">
        <f t="shared" si="3"/>
        <v>0.25</v>
      </c>
    </row>
    <row r="22" spans="1:15">
      <c r="A22" s="595"/>
      <c r="B22" s="456" t="s">
        <v>829</v>
      </c>
      <c r="C22" s="457">
        <v>26</v>
      </c>
      <c r="D22" s="83">
        <v>30</v>
      </c>
      <c r="E22" s="83">
        <v>30</v>
      </c>
      <c r="F22" s="83">
        <v>29</v>
      </c>
      <c r="G22" s="83">
        <v>31</v>
      </c>
      <c r="H22" s="83">
        <v>35</v>
      </c>
      <c r="I22" s="83">
        <v>35</v>
      </c>
      <c r="J22" s="83">
        <v>38</v>
      </c>
      <c r="K22" s="458">
        <v>40</v>
      </c>
      <c r="L22" s="458">
        <v>41</v>
      </c>
      <c r="M22" s="458">
        <f>29+7</f>
        <v>36</v>
      </c>
      <c r="N22" s="458">
        <f t="shared" si="2"/>
        <v>10</v>
      </c>
      <c r="O22" s="459">
        <f t="shared" si="3"/>
        <v>0.38461538461538458</v>
      </c>
    </row>
    <row r="23" spans="1:15">
      <c r="A23" s="595"/>
      <c r="B23" s="456" t="s">
        <v>830</v>
      </c>
      <c r="C23" s="457">
        <v>9</v>
      </c>
      <c r="D23" s="83">
        <v>10</v>
      </c>
      <c r="E23" s="83">
        <v>10</v>
      </c>
      <c r="F23" s="83">
        <v>10</v>
      </c>
      <c r="G23" s="83">
        <v>13</v>
      </c>
      <c r="H23" s="83">
        <v>11</v>
      </c>
      <c r="I23" s="83">
        <v>10</v>
      </c>
      <c r="J23" s="83">
        <v>9</v>
      </c>
      <c r="K23" s="458">
        <v>8</v>
      </c>
      <c r="L23" s="458">
        <v>7</v>
      </c>
      <c r="M23" s="458">
        <v>7</v>
      </c>
      <c r="N23" s="458">
        <f t="shared" si="2"/>
        <v>-2</v>
      </c>
      <c r="O23" s="459">
        <f t="shared" si="3"/>
        <v>-0.22222222222222221</v>
      </c>
    </row>
    <row r="24" spans="1:15">
      <c r="A24" s="595"/>
      <c r="B24" s="456" t="s">
        <v>831</v>
      </c>
      <c r="C24" s="457">
        <v>115</v>
      </c>
      <c r="D24" s="83">
        <v>124</v>
      </c>
      <c r="E24" s="83">
        <v>125</v>
      </c>
      <c r="F24" s="83">
        <v>119</v>
      </c>
      <c r="G24" s="83">
        <v>129</v>
      </c>
      <c r="H24" s="83">
        <v>126</v>
      </c>
      <c r="I24" s="83">
        <v>119</v>
      </c>
      <c r="J24" s="83">
        <v>123</v>
      </c>
      <c r="K24" s="458">
        <v>126</v>
      </c>
      <c r="L24" s="458">
        <v>138</v>
      </c>
      <c r="M24" s="458">
        <v>135</v>
      </c>
      <c r="N24" s="458">
        <f t="shared" si="2"/>
        <v>20</v>
      </c>
      <c r="O24" s="459">
        <f t="shared" si="3"/>
        <v>0.17391304347826098</v>
      </c>
    </row>
    <row r="25" spans="1:15">
      <c r="A25" s="595"/>
      <c r="B25" s="456" t="s">
        <v>832</v>
      </c>
      <c r="C25" s="457">
        <v>67</v>
      </c>
      <c r="D25" s="83">
        <v>59</v>
      </c>
      <c r="E25" s="83">
        <v>60</v>
      </c>
      <c r="F25" s="83">
        <v>63</v>
      </c>
      <c r="G25" s="83">
        <v>73</v>
      </c>
      <c r="H25" s="83">
        <v>71</v>
      </c>
      <c r="I25" s="83">
        <v>71</v>
      </c>
      <c r="J25" s="83">
        <v>71</v>
      </c>
      <c r="K25" s="458">
        <v>61</v>
      </c>
      <c r="L25" s="458">
        <v>70</v>
      </c>
      <c r="M25" s="458">
        <v>66</v>
      </c>
      <c r="N25" s="458">
        <f t="shared" si="2"/>
        <v>-1</v>
      </c>
      <c r="O25" s="459">
        <f t="shared" si="3"/>
        <v>-1.4925373134328401E-2</v>
      </c>
    </row>
    <row r="26" spans="1:15">
      <c r="A26" s="595"/>
      <c r="B26" s="456" t="s">
        <v>833</v>
      </c>
      <c r="C26" s="457">
        <v>44</v>
      </c>
      <c r="D26" s="83">
        <v>46</v>
      </c>
      <c r="E26" s="83">
        <v>45</v>
      </c>
      <c r="F26" s="83">
        <v>43</v>
      </c>
      <c r="G26" s="83">
        <v>47</v>
      </c>
      <c r="H26" s="83">
        <v>45</v>
      </c>
      <c r="I26" s="83">
        <v>48</v>
      </c>
      <c r="J26" s="83">
        <v>50</v>
      </c>
      <c r="K26" s="458">
        <v>51</v>
      </c>
      <c r="L26" s="458">
        <v>50</v>
      </c>
      <c r="M26" s="458">
        <v>49</v>
      </c>
      <c r="N26" s="458">
        <f t="shared" si="2"/>
        <v>5</v>
      </c>
      <c r="O26" s="459">
        <f t="shared" si="3"/>
        <v>0.11363636363636354</v>
      </c>
    </row>
    <row r="27" spans="1:15">
      <c r="A27" s="595"/>
      <c r="B27" s="456" t="s">
        <v>834</v>
      </c>
      <c r="C27" s="457">
        <v>41</v>
      </c>
      <c r="D27" s="83">
        <v>37</v>
      </c>
      <c r="E27" s="83">
        <v>36</v>
      </c>
      <c r="F27" s="83">
        <v>38</v>
      </c>
      <c r="G27" s="83">
        <v>44</v>
      </c>
      <c r="H27" s="83">
        <v>42</v>
      </c>
      <c r="I27" s="83">
        <v>41</v>
      </c>
      <c r="J27" s="83">
        <v>39</v>
      </c>
      <c r="K27" s="458">
        <v>37</v>
      </c>
      <c r="L27" s="458">
        <v>45</v>
      </c>
      <c r="M27" s="458">
        <f>39+4</f>
        <v>43</v>
      </c>
      <c r="N27" s="458">
        <f t="shared" si="2"/>
        <v>2</v>
      </c>
      <c r="O27" s="459">
        <f t="shared" si="3"/>
        <v>4.8780487804878092E-2</v>
      </c>
    </row>
    <row r="28" spans="1:15">
      <c r="A28" s="595"/>
      <c r="B28" s="456" t="s">
        <v>344</v>
      </c>
      <c r="C28" s="457">
        <v>123</v>
      </c>
      <c r="D28" s="83">
        <v>121</v>
      </c>
      <c r="E28" s="83">
        <v>124</v>
      </c>
      <c r="F28" s="83">
        <v>125</v>
      </c>
      <c r="G28" s="83">
        <v>129</v>
      </c>
      <c r="H28" s="83">
        <v>137</v>
      </c>
      <c r="I28" s="83">
        <v>146</v>
      </c>
      <c r="J28" s="83">
        <v>155</v>
      </c>
      <c r="K28" s="458">
        <v>164</v>
      </c>
      <c r="L28" s="458">
        <v>168</v>
      </c>
      <c r="M28" s="458">
        <f>162+14</f>
        <v>176</v>
      </c>
      <c r="N28" s="458">
        <f t="shared" si="2"/>
        <v>53</v>
      </c>
      <c r="O28" s="459">
        <f t="shared" si="3"/>
        <v>0.43089430894308944</v>
      </c>
    </row>
    <row r="29" spans="1:15">
      <c r="A29" s="595"/>
      <c r="B29" s="456" t="s">
        <v>835</v>
      </c>
      <c r="C29" s="457">
        <v>81</v>
      </c>
      <c r="D29" s="83">
        <v>82</v>
      </c>
      <c r="E29" s="83">
        <v>77</v>
      </c>
      <c r="F29" s="83">
        <v>88</v>
      </c>
      <c r="G29" s="83">
        <v>97</v>
      </c>
      <c r="H29" s="83">
        <v>97</v>
      </c>
      <c r="I29" s="83">
        <v>99</v>
      </c>
      <c r="J29" s="83">
        <v>101</v>
      </c>
      <c r="K29" s="458">
        <v>108</v>
      </c>
      <c r="L29" s="458">
        <v>103</v>
      </c>
      <c r="M29" s="458">
        <f>105+11</f>
        <v>116</v>
      </c>
      <c r="N29" s="458">
        <f t="shared" si="2"/>
        <v>35</v>
      </c>
      <c r="O29" s="459">
        <f t="shared" si="3"/>
        <v>0.43209876543209869</v>
      </c>
    </row>
    <row r="30" spans="1:15">
      <c r="A30" s="595"/>
      <c r="B30" s="456" t="s">
        <v>836</v>
      </c>
      <c r="C30" s="457">
        <v>91</v>
      </c>
      <c r="D30" s="83">
        <v>97</v>
      </c>
      <c r="E30" s="83">
        <v>97</v>
      </c>
      <c r="F30" s="83">
        <v>96</v>
      </c>
      <c r="G30" s="83">
        <v>100</v>
      </c>
      <c r="H30" s="83">
        <v>103</v>
      </c>
      <c r="I30" s="83">
        <v>101</v>
      </c>
      <c r="J30" s="83">
        <v>103</v>
      </c>
      <c r="K30" s="458">
        <v>114</v>
      </c>
      <c r="L30" s="458">
        <v>111</v>
      </c>
      <c r="M30" s="458">
        <f>106+5</f>
        <v>111</v>
      </c>
      <c r="N30" s="458">
        <f t="shared" si="2"/>
        <v>20</v>
      </c>
      <c r="O30" s="459">
        <f t="shared" si="3"/>
        <v>0.21978021978021989</v>
      </c>
    </row>
    <row r="31" spans="1:15">
      <c r="A31" s="595"/>
      <c r="B31" s="456" t="s">
        <v>837</v>
      </c>
      <c r="C31" s="457">
        <v>262</v>
      </c>
      <c r="D31" s="83">
        <v>275</v>
      </c>
      <c r="E31" s="83">
        <v>285</v>
      </c>
      <c r="F31" s="83">
        <v>292</v>
      </c>
      <c r="G31" s="83">
        <v>245</v>
      </c>
      <c r="H31" s="83">
        <v>204</v>
      </c>
      <c r="I31" s="83">
        <v>204</v>
      </c>
      <c r="J31" s="83">
        <v>265</v>
      </c>
      <c r="K31" s="458">
        <v>245</v>
      </c>
      <c r="L31" s="458">
        <v>244</v>
      </c>
      <c r="M31" s="458">
        <f>302+9</f>
        <v>311</v>
      </c>
      <c r="N31" s="458">
        <f t="shared" si="2"/>
        <v>49</v>
      </c>
      <c r="O31" s="459">
        <f t="shared" si="3"/>
        <v>0.18702290076335881</v>
      </c>
    </row>
    <row r="32" spans="1:15">
      <c r="A32" s="595"/>
      <c r="B32" s="456" t="s">
        <v>320</v>
      </c>
      <c r="C32" s="457">
        <v>239</v>
      </c>
      <c r="D32" s="83">
        <v>257</v>
      </c>
      <c r="E32" s="83">
        <v>249</v>
      </c>
      <c r="F32" s="83">
        <v>247</v>
      </c>
      <c r="G32" s="83">
        <v>238</v>
      </c>
      <c r="H32" s="83">
        <v>253</v>
      </c>
      <c r="I32" s="83">
        <v>268</v>
      </c>
      <c r="J32" s="83">
        <v>297</v>
      </c>
      <c r="K32" s="458">
        <v>292</v>
      </c>
      <c r="L32" s="458">
        <v>313</v>
      </c>
      <c r="M32" s="458">
        <f>287+32</f>
        <v>319</v>
      </c>
      <c r="N32" s="458">
        <f t="shared" si="2"/>
        <v>80</v>
      </c>
      <c r="O32" s="459">
        <f t="shared" si="3"/>
        <v>0.33472803347280333</v>
      </c>
    </row>
    <row r="33" spans="1:15">
      <c r="A33" s="595"/>
      <c r="B33" s="456" t="s">
        <v>838</v>
      </c>
      <c r="C33" s="457">
        <v>61</v>
      </c>
      <c r="D33" s="83">
        <v>60</v>
      </c>
      <c r="E33" s="83">
        <v>63</v>
      </c>
      <c r="F33" s="83">
        <v>63</v>
      </c>
      <c r="G33" s="83">
        <v>71</v>
      </c>
      <c r="H33" s="83">
        <v>68</v>
      </c>
      <c r="I33" s="83">
        <v>71</v>
      </c>
      <c r="J33" s="83">
        <v>77</v>
      </c>
      <c r="K33" s="458">
        <v>80</v>
      </c>
      <c r="L33" s="458">
        <v>88</v>
      </c>
      <c r="M33" s="458">
        <f>75+7</f>
        <v>82</v>
      </c>
      <c r="N33" s="458">
        <f t="shared" si="2"/>
        <v>21</v>
      </c>
      <c r="O33" s="459">
        <f t="shared" si="3"/>
        <v>0.34426229508196715</v>
      </c>
    </row>
    <row r="34" spans="1:15">
      <c r="A34" s="595"/>
      <c r="B34" s="456" t="s">
        <v>839</v>
      </c>
      <c r="C34" s="457">
        <v>103</v>
      </c>
      <c r="D34" s="83">
        <v>93</v>
      </c>
      <c r="E34" s="83">
        <v>96</v>
      </c>
      <c r="F34" s="83">
        <v>90</v>
      </c>
      <c r="G34" s="83">
        <v>92</v>
      </c>
      <c r="H34" s="83">
        <v>66</v>
      </c>
      <c r="I34" s="83">
        <v>86</v>
      </c>
      <c r="J34" s="83">
        <v>82</v>
      </c>
      <c r="K34" s="458">
        <v>91</v>
      </c>
      <c r="L34" s="458">
        <v>84</v>
      </c>
      <c r="M34" s="458">
        <f>87+6</f>
        <v>93</v>
      </c>
      <c r="N34" s="458">
        <f t="shared" si="2"/>
        <v>-10</v>
      </c>
      <c r="O34" s="459">
        <f t="shared" si="3"/>
        <v>-9.7087378640776656E-2</v>
      </c>
    </row>
    <row r="35" spans="1:15">
      <c r="A35" s="595"/>
      <c r="B35" s="456" t="s">
        <v>219</v>
      </c>
      <c r="C35" s="466">
        <v>2146</v>
      </c>
      <c r="D35" s="467">
        <v>2156</v>
      </c>
      <c r="E35" s="467">
        <v>2200</v>
      </c>
      <c r="F35" s="467">
        <v>2170</v>
      </c>
      <c r="G35" s="467">
        <v>2260</v>
      </c>
      <c r="H35" s="467">
        <v>2310</v>
      </c>
      <c r="I35" s="467">
        <v>2395</v>
      </c>
      <c r="J35" s="467">
        <v>2468</v>
      </c>
      <c r="K35" s="468">
        <v>2516</v>
      </c>
      <c r="L35" s="468">
        <f>SUM(L3:L34)</f>
        <v>2569</v>
      </c>
      <c r="M35" s="468">
        <f>SUM(M3:M34)</f>
        <v>2653</v>
      </c>
      <c r="N35" s="458">
        <f t="shared" si="2"/>
        <v>507</v>
      </c>
      <c r="O35" s="459">
        <f t="shared" si="3"/>
        <v>0.23625349487418457</v>
      </c>
    </row>
    <row r="36" spans="1:15" ht="11.25" customHeight="1">
      <c r="A36" s="598" t="s">
        <v>840</v>
      </c>
      <c r="B36" s="598"/>
      <c r="C36" s="467">
        <v>8100</v>
      </c>
      <c r="D36" s="467">
        <v>8110</v>
      </c>
      <c r="E36" s="467">
        <v>8085</v>
      </c>
      <c r="F36" s="467">
        <v>8110</v>
      </c>
      <c r="G36" s="467">
        <v>8431</v>
      </c>
      <c r="H36" s="467">
        <v>8966</v>
      </c>
      <c r="I36" s="467">
        <v>9358</v>
      </c>
      <c r="J36" s="467">
        <v>9462</v>
      </c>
      <c r="K36" s="468">
        <v>10085</v>
      </c>
      <c r="L36" s="468">
        <v>10316</v>
      </c>
      <c r="M36" s="468">
        <v>10699</v>
      </c>
      <c r="N36" s="458">
        <f t="shared" si="2"/>
        <v>2599</v>
      </c>
      <c r="O36" s="459">
        <f t="shared" si="3"/>
        <v>0.32086419753086415</v>
      </c>
    </row>
    <row r="37" spans="1:15" ht="11.25" customHeight="1">
      <c r="A37" s="595" t="s">
        <v>260</v>
      </c>
      <c r="B37" s="595"/>
      <c r="C37" s="467">
        <v>3668</v>
      </c>
      <c r="D37" s="467">
        <v>3508</v>
      </c>
      <c r="E37" s="467">
        <v>3494</v>
      </c>
      <c r="F37" s="467">
        <v>3454</v>
      </c>
      <c r="G37" s="467">
        <v>3544</v>
      </c>
      <c r="H37" s="467">
        <v>3668</v>
      </c>
      <c r="I37" s="467">
        <v>3692</v>
      </c>
      <c r="J37" s="467">
        <v>3721</v>
      </c>
      <c r="K37" s="468">
        <v>3739</v>
      </c>
      <c r="L37" s="468">
        <v>3843</v>
      </c>
      <c r="M37" s="468">
        <v>3947</v>
      </c>
      <c r="N37" s="458">
        <f t="shared" si="2"/>
        <v>279</v>
      </c>
      <c r="O37" s="459">
        <f t="shared" si="3"/>
        <v>7.6063249727371884E-2</v>
      </c>
    </row>
    <row r="38" spans="1:15" ht="10.35" customHeight="1">
      <c r="A38" s="595" t="s">
        <v>219</v>
      </c>
      <c r="B38" s="595"/>
      <c r="C38" s="467">
        <v>13914</v>
      </c>
      <c r="D38" s="467">
        <v>13774</v>
      </c>
      <c r="E38" s="467">
        <v>13779</v>
      </c>
      <c r="F38" s="467">
        <v>13734</v>
      </c>
      <c r="G38" s="467">
        <v>14235</v>
      </c>
      <c r="H38" s="467">
        <v>14944</v>
      </c>
      <c r="I38" s="467">
        <v>15445</v>
      </c>
      <c r="J38" s="467">
        <v>15651</v>
      </c>
      <c r="K38" s="468">
        <v>16327</v>
      </c>
      <c r="L38" s="468">
        <f>SUM(L35:L37)</f>
        <v>16728</v>
      </c>
      <c r="M38" s="468">
        <f>SUM(M35:M37)</f>
        <v>17299</v>
      </c>
      <c r="N38" s="458">
        <f t="shared" si="2"/>
        <v>3385</v>
      </c>
      <c r="O38" s="459">
        <f t="shared" si="3"/>
        <v>0.24328014948972254</v>
      </c>
    </row>
    <row r="39" spans="1:15">
      <c r="A39" s="592" t="s">
        <v>261</v>
      </c>
      <c r="B39" s="592"/>
      <c r="C39" s="592"/>
      <c r="D39" s="592"/>
      <c r="E39" s="592"/>
      <c r="F39" s="592"/>
      <c r="G39" s="592"/>
      <c r="H39" s="592"/>
      <c r="I39" s="592"/>
      <c r="J39" s="592"/>
      <c r="K39" s="592"/>
      <c r="L39" s="592"/>
      <c r="M39" s="592"/>
      <c r="N39" s="592"/>
      <c r="O39" s="592"/>
    </row>
    <row r="40" spans="1:15">
      <c r="C40" s="535" t="s">
        <v>216</v>
      </c>
      <c r="D40" s="535"/>
      <c r="E40" s="535"/>
      <c r="F40" s="535"/>
      <c r="G40" s="535"/>
      <c r="H40" s="535"/>
      <c r="I40" s="535"/>
    </row>
    <row r="42" spans="1:15" ht="18">
      <c r="D42" s="45"/>
      <c r="E42" s="190"/>
      <c r="F42" s="45"/>
      <c r="G42" s="45"/>
      <c r="H42" s="45"/>
      <c r="I42" s="45"/>
      <c r="J42" s="45"/>
      <c r="K42" s="45"/>
      <c r="L42" s="45"/>
      <c r="M42" s="45"/>
    </row>
  </sheetData>
  <mergeCells count="8">
    <mergeCell ref="A38:B38"/>
    <mergeCell ref="A39:O39"/>
    <mergeCell ref="C40:I40"/>
    <mergeCell ref="A1:O1"/>
    <mergeCell ref="A2:B2"/>
    <mergeCell ref="A3:A35"/>
    <mergeCell ref="A36:B36"/>
    <mergeCell ref="A37:B37"/>
  </mergeCells>
  <pageMargins left="0.7" right="0.7" top="0.75" bottom="0.75" header="0.51180555555555496" footer="0.51180555555555496"/>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F0"/>
  </sheetPr>
  <dimension ref="A1:AMJ29"/>
  <sheetViews>
    <sheetView zoomScale="110" zoomScaleNormal="110" workbookViewId="0">
      <selection sqref="A1:K1"/>
    </sheetView>
  </sheetViews>
  <sheetFormatPr baseColWidth="10" defaultColWidth="8.625" defaultRowHeight="14.25"/>
  <cols>
    <col min="1" max="1" width="14.625" style="469" customWidth="1"/>
    <col min="2" max="10" width="8.625" style="469"/>
    <col min="11" max="11" width="9.5" style="469" customWidth="1"/>
    <col min="12" max="14" width="9.125" style="469" customWidth="1"/>
    <col min="15" max="257" width="8.625" style="469"/>
    <col min="258" max="1024" width="8.625" style="470"/>
  </cols>
  <sheetData>
    <row r="1" spans="1:17">
      <c r="A1" s="599" t="s">
        <v>863</v>
      </c>
      <c r="B1" s="599"/>
      <c r="C1" s="599"/>
      <c r="D1" s="599"/>
      <c r="E1" s="599"/>
      <c r="F1" s="599"/>
      <c r="G1" s="599"/>
      <c r="H1" s="599"/>
      <c r="I1" s="599"/>
      <c r="J1" s="599"/>
      <c r="K1" s="599"/>
    </row>
    <row r="2" spans="1:17">
      <c r="A2" s="471"/>
      <c r="B2" s="145">
        <v>2011</v>
      </c>
      <c r="C2" s="145">
        <v>2012</v>
      </c>
      <c r="D2" s="145">
        <v>2013</v>
      </c>
      <c r="E2" s="145">
        <v>2014</v>
      </c>
      <c r="F2" s="145">
        <v>2015</v>
      </c>
      <c r="G2" s="145">
        <v>2016</v>
      </c>
      <c r="H2" s="145">
        <v>2017</v>
      </c>
      <c r="I2" s="145">
        <v>2018</v>
      </c>
      <c r="J2" s="145">
        <v>2019</v>
      </c>
      <c r="K2" s="145">
        <v>2020</v>
      </c>
      <c r="L2" s="472"/>
      <c r="M2" s="472"/>
      <c r="N2" s="472"/>
      <c r="O2" s="472"/>
    </row>
    <row r="3" spans="1:17">
      <c r="A3" s="473" t="s">
        <v>339</v>
      </c>
      <c r="B3" s="474">
        <v>3858830</v>
      </c>
      <c r="C3" s="474">
        <v>3596147</v>
      </c>
      <c r="D3" s="474">
        <v>3563614</v>
      </c>
      <c r="E3" s="474">
        <v>3625058</v>
      </c>
      <c r="F3" s="474">
        <v>3671677</v>
      </c>
      <c r="G3" s="474">
        <v>3771468</v>
      </c>
      <c r="H3" s="475">
        <v>3776817</v>
      </c>
      <c r="I3" s="475">
        <v>3827802</v>
      </c>
      <c r="J3" s="475">
        <v>3945137</v>
      </c>
      <c r="K3" s="475">
        <v>4170569</v>
      </c>
      <c r="L3" s="472"/>
      <c r="M3" s="472"/>
      <c r="N3" s="472"/>
      <c r="O3" s="472"/>
    </row>
    <row r="4" spans="1:17">
      <c r="A4" s="473" t="s">
        <v>346</v>
      </c>
      <c r="B4" s="474">
        <v>2613258</v>
      </c>
      <c r="C4" s="474">
        <v>2562720</v>
      </c>
      <c r="D4" s="474">
        <v>2590780</v>
      </c>
      <c r="E4" s="474">
        <v>2652190</v>
      </c>
      <c r="F4" s="474">
        <v>2673633</v>
      </c>
      <c r="G4" s="474">
        <v>2841078</v>
      </c>
      <c r="H4" s="474">
        <v>2891344</v>
      </c>
      <c r="I4" s="474">
        <v>2916447</v>
      </c>
      <c r="J4" s="474">
        <v>2955204</v>
      </c>
      <c r="K4" s="474">
        <v>3283781</v>
      </c>
      <c r="M4" s="476"/>
      <c r="N4" s="476"/>
      <c r="O4" s="472"/>
    </row>
    <row r="5" spans="1:17">
      <c r="A5" s="473" t="s">
        <v>344</v>
      </c>
      <c r="B5" s="474">
        <v>696580</v>
      </c>
      <c r="C5" s="474">
        <v>662924</v>
      </c>
      <c r="D5" s="474">
        <v>658955</v>
      </c>
      <c r="E5" s="474">
        <v>655455</v>
      </c>
      <c r="F5" s="474">
        <v>658108</v>
      </c>
      <c r="G5" s="474">
        <v>665686</v>
      </c>
      <c r="H5" s="474">
        <v>647356</v>
      </c>
      <c r="I5" s="474">
        <v>651033</v>
      </c>
      <c r="J5" s="474">
        <v>626055</v>
      </c>
      <c r="K5" s="474">
        <v>640910</v>
      </c>
      <c r="L5" s="472"/>
      <c r="M5" s="472"/>
      <c r="N5" s="472"/>
      <c r="O5" s="472"/>
    </row>
    <row r="6" spans="1:17">
      <c r="A6" s="473" t="s">
        <v>841</v>
      </c>
      <c r="B6" s="477">
        <v>552314</v>
      </c>
      <c r="C6" s="477">
        <v>549082</v>
      </c>
      <c r="D6" s="477">
        <v>591473</v>
      </c>
      <c r="E6" s="477">
        <v>614344</v>
      </c>
      <c r="F6" s="477">
        <v>658832</v>
      </c>
      <c r="G6" s="477">
        <v>667361</v>
      </c>
      <c r="H6" s="477">
        <v>634151</v>
      </c>
      <c r="I6" s="477">
        <v>631827</v>
      </c>
      <c r="J6" s="477">
        <v>628365</v>
      </c>
      <c r="K6" s="477">
        <v>536186</v>
      </c>
      <c r="L6" s="472"/>
      <c r="M6" s="472"/>
      <c r="N6" s="472"/>
      <c r="O6" s="472"/>
    </row>
    <row r="7" spans="1:17" ht="11.25" customHeight="1">
      <c r="A7" s="600" t="s">
        <v>350</v>
      </c>
      <c r="B7" s="600"/>
      <c r="C7" s="600"/>
      <c r="D7" s="600"/>
      <c r="E7" s="600"/>
      <c r="F7" s="600"/>
      <c r="G7" s="600"/>
      <c r="H7" s="600"/>
      <c r="I7" s="600"/>
      <c r="J7" s="600"/>
      <c r="K7" s="600"/>
      <c r="L7" s="472"/>
      <c r="M7" s="472"/>
      <c r="N7" s="472"/>
      <c r="O7" s="472"/>
    </row>
    <row r="10" spans="1:17">
      <c r="H10" s="601"/>
      <c r="I10" s="601"/>
      <c r="J10" s="601"/>
      <c r="K10" s="601"/>
      <c r="L10" s="601"/>
      <c r="M10" s="601"/>
      <c r="N10" s="601"/>
      <c r="O10" s="601"/>
      <c r="P10" s="601"/>
      <c r="Q10" s="601"/>
    </row>
    <row r="12" spans="1:17">
      <c r="C12" s="478"/>
    </row>
    <row r="28" spans="2:12" ht="18">
      <c r="B28" s="479"/>
      <c r="C28" s="480"/>
      <c r="D28" s="479"/>
      <c r="E28" s="479"/>
      <c r="F28" s="479"/>
      <c r="G28" s="479"/>
      <c r="H28" s="479"/>
    </row>
    <row r="29" spans="2:12">
      <c r="B29" s="600" t="s">
        <v>350</v>
      </c>
      <c r="C29" s="600"/>
      <c r="D29" s="600"/>
      <c r="E29" s="600"/>
      <c r="F29" s="600"/>
      <c r="G29" s="600"/>
      <c r="H29" s="600"/>
      <c r="I29" s="600"/>
      <c r="J29" s="600"/>
      <c r="K29" s="600"/>
      <c r="L29" s="600"/>
    </row>
  </sheetData>
  <mergeCells count="4">
    <mergeCell ref="A1:K1"/>
    <mergeCell ref="A7:K7"/>
    <mergeCell ref="H10:Q10"/>
    <mergeCell ref="B29:L29"/>
  </mergeCells>
  <pageMargins left="0.74791666666666701" right="0.74791666666666701" top="1.2993055555555599" bottom="1.2993055555555599" header="0.51180555555555496" footer="0.51180555555555496"/>
  <pageSetup paperSize="9" scale="125" pageOrder="overThenDown" orientation="landscape" horizontalDpi="300" verticalDpi="300"/>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F0"/>
  </sheetPr>
  <dimension ref="A1:AMJ26"/>
  <sheetViews>
    <sheetView zoomScale="110" zoomScaleNormal="110" workbookViewId="0">
      <selection sqref="A1:E1"/>
    </sheetView>
  </sheetViews>
  <sheetFormatPr baseColWidth="10" defaultColWidth="9" defaultRowHeight="14.25"/>
  <cols>
    <col min="1" max="1" width="12.875" style="2" customWidth="1"/>
    <col min="2" max="1024" width="9" style="2"/>
  </cols>
  <sheetData>
    <row r="1" spans="1:5" s="27" customFormat="1" ht="22.5" customHeight="1">
      <c r="A1" s="602" t="s">
        <v>862</v>
      </c>
      <c r="B1" s="602"/>
      <c r="C1" s="602"/>
      <c r="D1" s="602"/>
      <c r="E1" s="602"/>
    </row>
    <row r="2" spans="1:5" ht="33.75">
      <c r="A2" s="481"/>
      <c r="B2" s="482" t="s">
        <v>351</v>
      </c>
      <c r="C2" s="482" t="s">
        <v>352</v>
      </c>
      <c r="D2" s="482" t="s">
        <v>353</v>
      </c>
      <c r="E2" s="482" t="s">
        <v>354</v>
      </c>
    </row>
    <row r="3" spans="1:5">
      <c r="A3" s="483" t="s">
        <v>355</v>
      </c>
      <c r="B3" s="163">
        <v>98.25</v>
      </c>
      <c r="C3" s="163">
        <v>0.28000000000000003</v>
      </c>
      <c r="D3" s="163">
        <v>1.22</v>
      </c>
      <c r="E3" s="163">
        <v>0.26</v>
      </c>
    </row>
    <row r="4" spans="1:5">
      <c r="A4" s="483" t="s">
        <v>356</v>
      </c>
      <c r="B4" s="163">
        <v>96.99</v>
      </c>
      <c r="C4" s="163">
        <v>0.59</v>
      </c>
      <c r="D4" s="163">
        <v>2.12</v>
      </c>
      <c r="E4" s="163">
        <v>0.3</v>
      </c>
    </row>
    <row r="5" spans="1:5">
      <c r="A5" s="483" t="s">
        <v>357</v>
      </c>
      <c r="B5" s="163">
        <v>94.93</v>
      </c>
      <c r="C5" s="163">
        <v>0.13</v>
      </c>
      <c r="D5" s="163">
        <v>4.95</v>
      </c>
      <c r="E5" s="163">
        <v>0</v>
      </c>
    </row>
    <row r="6" spans="1:5">
      <c r="A6" s="483" t="s">
        <v>358</v>
      </c>
      <c r="B6" s="163">
        <v>94.16</v>
      </c>
      <c r="C6" s="163">
        <v>1.27</v>
      </c>
      <c r="D6" s="163">
        <v>2.34</v>
      </c>
      <c r="E6" s="163">
        <v>2.23</v>
      </c>
    </row>
    <row r="7" spans="1:5">
      <c r="A7" s="483" t="s">
        <v>359</v>
      </c>
      <c r="B7" s="163">
        <v>93.05</v>
      </c>
      <c r="C7" s="163">
        <v>0.15</v>
      </c>
      <c r="D7" s="163">
        <v>6.37</v>
      </c>
      <c r="E7" s="163">
        <v>0.43</v>
      </c>
    </row>
    <row r="8" spans="1:5">
      <c r="A8" s="483" t="s">
        <v>360</v>
      </c>
      <c r="B8" s="163">
        <v>91.43</v>
      </c>
      <c r="C8" s="163">
        <v>0.26</v>
      </c>
      <c r="D8" s="163">
        <v>8.14</v>
      </c>
      <c r="E8" s="163">
        <v>0.17</v>
      </c>
    </row>
    <row r="9" spans="1:5">
      <c r="A9" s="483" t="s">
        <v>361</v>
      </c>
      <c r="B9" s="163">
        <v>90.85</v>
      </c>
      <c r="C9" s="163">
        <v>0.8</v>
      </c>
      <c r="D9" s="163">
        <v>8.0299999999999994</v>
      </c>
      <c r="E9" s="163">
        <v>0.32</v>
      </c>
    </row>
    <row r="10" spans="1:5">
      <c r="A10" s="483" t="s">
        <v>362</v>
      </c>
      <c r="B10" s="163">
        <v>90.06</v>
      </c>
      <c r="C10" s="163">
        <v>1.18</v>
      </c>
      <c r="D10" s="163">
        <v>8.6300000000000008</v>
      </c>
      <c r="E10" s="163">
        <v>0.13</v>
      </c>
    </row>
    <row r="11" spans="1:5">
      <c r="A11" s="483" t="s">
        <v>363</v>
      </c>
      <c r="B11" s="163">
        <v>88.97</v>
      </c>
      <c r="C11" s="163">
        <v>0.19</v>
      </c>
      <c r="D11" s="163">
        <v>9.73</v>
      </c>
      <c r="E11" s="163">
        <v>1.1100000000000001</v>
      </c>
    </row>
    <row r="12" spans="1:5">
      <c r="A12" s="483" t="s">
        <v>364</v>
      </c>
      <c r="B12" s="163">
        <v>88.74</v>
      </c>
      <c r="C12" s="163">
        <v>0.9</v>
      </c>
      <c r="D12" s="163">
        <v>9.75</v>
      </c>
      <c r="E12" s="163">
        <v>0.62</v>
      </c>
    </row>
    <row r="13" spans="1:5">
      <c r="A13" s="483" t="s">
        <v>365</v>
      </c>
      <c r="B13" s="163">
        <v>88.66</v>
      </c>
      <c r="C13" s="163">
        <v>0.33</v>
      </c>
      <c r="D13" s="163">
        <v>10.99</v>
      </c>
      <c r="E13" s="163">
        <v>0.01</v>
      </c>
    </row>
    <row r="14" spans="1:5">
      <c r="A14" s="483" t="s">
        <v>366</v>
      </c>
      <c r="B14" s="163">
        <v>87.89</v>
      </c>
      <c r="C14" s="163">
        <v>1.9</v>
      </c>
      <c r="D14" s="163">
        <v>10.210000000000001</v>
      </c>
      <c r="E14" s="163">
        <v>0</v>
      </c>
    </row>
    <row r="15" spans="1:5">
      <c r="A15" s="483" t="s">
        <v>367</v>
      </c>
      <c r="B15" s="163">
        <v>86.11</v>
      </c>
      <c r="C15" s="163">
        <v>0.96</v>
      </c>
      <c r="D15" s="163">
        <v>12.74</v>
      </c>
      <c r="E15" s="163">
        <v>0.19</v>
      </c>
    </row>
    <row r="16" spans="1:5">
      <c r="A16" s="483" t="s">
        <v>368</v>
      </c>
      <c r="B16" s="163">
        <v>85.54</v>
      </c>
      <c r="C16" s="163">
        <v>0.24</v>
      </c>
      <c r="D16" s="163">
        <v>13.88</v>
      </c>
      <c r="E16" s="163">
        <v>0.33</v>
      </c>
    </row>
    <row r="17" spans="1:7">
      <c r="A17" s="484" t="s">
        <v>369</v>
      </c>
      <c r="B17" s="485">
        <v>84.35</v>
      </c>
      <c r="C17" s="485">
        <v>0.65</v>
      </c>
      <c r="D17" s="485">
        <v>14.63</v>
      </c>
      <c r="E17" s="485">
        <v>0.37</v>
      </c>
    </row>
    <row r="18" spans="1:7">
      <c r="A18" s="483" t="s">
        <v>370</v>
      </c>
      <c r="B18" s="163">
        <v>82.39</v>
      </c>
      <c r="C18" s="163">
        <v>1.4</v>
      </c>
      <c r="D18" s="163">
        <v>16.14</v>
      </c>
      <c r="E18" s="163">
        <v>7.0000000000000007E-2</v>
      </c>
    </row>
    <row r="19" spans="1:7">
      <c r="A19" s="483" t="s">
        <v>371</v>
      </c>
      <c r="B19" s="163">
        <v>77.44</v>
      </c>
      <c r="C19" s="163">
        <v>0.56999999999999995</v>
      </c>
      <c r="D19" s="163">
        <v>21.2</v>
      </c>
      <c r="E19" s="163">
        <v>0.79</v>
      </c>
    </row>
    <row r="20" spans="1:7">
      <c r="A20" s="483" t="s">
        <v>372</v>
      </c>
      <c r="B20" s="163">
        <v>75.040000000000006</v>
      </c>
      <c r="C20" s="163">
        <v>0.83</v>
      </c>
      <c r="D20" s="163">
        <v>23.92</v>
      </c>
      <c r="E20" s="163">
        <v>0.2</v>
      </c>
    </row>
    <row r="21" spans="1:7">
      <c r="A21" s="483" t="s">
        <v>373</v>
      </c>
      <c r="B21" s="163">
        <v>73.61</v>
      </c>
      <c r="C21" s="163">
        <v>0.7</v>
      </c>
      <c r="D21" s="163">
        <v>25.1</v>
      </c>
      <c r="E21" s="163">
        <v>0.57999999999999996</v>
      </c>
    </row>
    <row r="22" spans="1:7">
      <c r="A22" s="484" t="s">
        <v>374</v>
      </c>
      <c r="B22" s="485">
        <v>65.84</v>
      </c>
      <c r="C22" s="485">
        <v>3.24</v>
      </c>
      <c r="D22" s="485">
        <v>30.54</v>
      </c>
      <c r="E22" s="485">
        <v>0.39</v>
      </c>
    </row>
    <row r="23" spans="1:7" ht="11.25" customHeight="1">
      <c r="A23" s="540" t="s">
        <v>375</v>
      </c>
      <c r="B23" s="540"/>
      <c r="C23" s="540"/>
      <c r="D23" s="540"/>
      <c r="E23" s="540"/>
    </row>
    <row r="24" spans="1:7">
      <c r="A24" s="167"/>
      <c r="B24" s="168"/>
      <c r="C24" s="168"/>
      <c r="D24" s="169"/>
      <c r="E24" s="169"/>
    </row>
    <row r="25" spans="1:7" ht="18">
      <c r="A25" s="486"/>
      <c r="B25" s="174"/>
      <c r="C25" s="174"/>
      <c r="D25" s="171"/>
      <c r="E25" s="171"/>
      <c r="F25" s="45"/>
      <c r="G25" s="45"/>
    </row>
    <row r="26" spans="1:7">
      <c r="A26" s="63"/>
      <c r="B26" s="603" t="s">
        <v>842</v>
      </c>
      <c r="C26" s="603"/>
      <c r="D26" s="603"/>
      <c r="E26" s="169"/>
    </row>
  </sheetData>
  <mergeCells count="3">
    <mergeCell ref="A1:E1"/>
    <mergeCell ref="A23:E23"/>
    <mergeCell ref="B26:D26"/>
  </mergeCells>
  <pageMargins left="0.7" right="0.7" top="0.75" bottom="0.75" header="0.51180555555555496" footer="0.51180555555555496"/>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B0F0"/>
  </sheetPr>
  <dimension ref="A1:AMF23"/>
  <sheetViews>
    <sheetView zoomScale="110" zoomScaleNormal="110" workbookViewId="0">
      <selection sqref="A1:J1"/>
    </sheetView>
  </sheetViews>
  <sheetFormatPr baseColWidth="10" defaultColWidth="11.125" defaultRowHeight="14.25"/>
  <cols>
    <col min="1" max="1" width="14.625" style="2" customWidth="1"/>
    <col min="2" max="8" width="7" style="2" customWidth="1"/>
    <col min="9" max="9" width="8.875" style="2" customWidth="1"/>
    <col min="10" max="10" width="10.625" style="2" customWidth="1"/>
    <col min="11" max="1020" width="11.125" style="2"/>
    <col min="1021" max="1024" width="8.875" customWidth="1"/>
  </cols>
  <sheetData>
    <row r="1" spans="1:11">
      <c r="A1" s="604" t="s">
        <v>861</v>
      </c>
      <c r="B1" s="604"/>
      <c r="C1" s="604"/>
      <c r="D1" s="604"/>
      <c r="E1" s="604"/>
      <c r="F1" s="604"/>
      <c r="G1" s="604"/>
      <c r="H1" s="604"/>
      <c r="I1" s="604"/>
      <c r="J1" s="604"/>
      <c r="K1" s="176"/>
    </row>
    <row r="2" spans="1:11">
      <c r="A2" s="283"/>
      <c r="B2" s="49">
        <v>2013</v>
      </c>
      <c r="C2" s="49">
        <v>2014</v>
      </c>
      <c r="D2" s="49">
        <v>2015</v>
      </c>
      <c r="E2" s="49">
        <v>2016</v>
      </c>
      <c r="F2" s="49">
        <v>2017</v>
      </c>
      <c r="G2" s="49">
        <v>2018</v>
      </c>
      <c r="H2" s="487" t="s">
        <v>377</v>
      </c>
      <c r="I2" s="487" t="s">
        <v>239</v>
      </c>
      <c r="J2" s="487" t="s">
        <v>379</v>
      </c>
      <c r="K2" s="180" t="s">
        <v>380</v>
      </c>
    </row>
    <row r="3" spans="1:11">
      <c r="A3" s="54" t="s">
        <v>360</v>
      </c>
      <c r="B3" s="488">
        <v>1009.74867368529</v>
      </c>
      <c r="C3" s="488">
        <v>978.068333908657</v>
      </c>
      <c r="D3" s="488">
        <v>1007.04332583802</v>
      </c>
      <c r="E3" s="488">
        <v>1050.3346259668599</v>
      </c>
      <c r="F3" s="488">
        <v>1109.0867586137199</v>
      </c>
      <c r="G3" s="488">
        <v>1169.32152387357</v>
      </c>
      <c r="H3" s="182">
        <v>1164.7415160113401</v>
      </c>
      <c r="I3" s="182">
        <v>1304</v>
      </c>
      <c r="J3" s="488">
        <f t="shared" ref="J3:J19" si="0">AVERAGE(B3:I3)</f>
        <v>1099.0430947371822</v>
      </c>
    </row>
    <row r="4" spans="1:11">
      <c r="A4" s="54" t="s">
        <v>362</v>
      </c>
      <c r="B4" s="488">
        <v>1210.75332681124</v>
      </c>
      <c r="C4" s="488">
        <v>1205.81629043054</v>
      </c>
      <c r="D4" s="488">
        <v>1206.5960254609099</v>
      </c>
      <c r="E4" s="488">
        <v>1366.8512654987901</v>
      </c>
      <c r="F4" s="488">
        <v>1442.5146652077401</v>
      </c>
      <c r="G4" s="488">
        <v>1516.43585769932</v>
      </c>
      <c r="H4" s="182">
        <v>1514.9009606341399</v>
      </c>
      <c r="I4" s="182">
        <v>1558</v>
      </c>
      <c r="J4" s="488">
        <f t="shared" si="0"/>
        <v>1377.7335489678351</v>
      </c>
    </row>
    <row r="5" spans="1:11">
      <c r="A5" s="54" t="s">
        <v>361</v>
      </c>
      <c r="B5" s="488">
        <v>1391.6725701917201</v>
      </c>
      <c r="C5" s="488">
        <v>1402.3522344537701</v>
      </c>
      <c r="D5" s="488">
        <v>1425.36354106264</v>
      </c>
      <c r="E5" s="488">
        <v>1463.4531786632101</v>
      </c>
      <c r="F5" s="488">
        <v>1586.8988675180799</v>
      </c>
      <c r="G5" s="488">
        <v>1637.2943800456201</v>
      </c>
      <c r="H5" s="182">
        <v>1727.15746841387</v>
      </c>
      <c r="I5" s="182">
        <v>1795</v>
      </c>
      <c r="J5" s="488">
        <f t="shared" si="0"/>
        <v>1553.6490300436139</v>
      </c>
    </row>
    <row r="6" spans="1:11">
      <c r="A6" s="489" t="s">
        <v>374</v>
      </c>
      <c r="B6" s="490">
        <v>1057.71746693982</v>
      </c>
      <c r="C6" s="490">
        <v>1070.9561370420599</v>
      </c>
      <c r="D6" s="490">
        <v>1171.6590868045</v>
      </c>
      <c r="E6" s="490">
        <v>1226.0482894726399</v>
      </c>
      <c r="F6" s="490">
        <v>1296.8449712624999</v>
      </c>
      <c r="G6" s="490">
        <v>1357.7167927961</v>
      </c>
      <c r="H6" s="490">
        <v>1456.36529093939</v>
      </c>
      <c r="I6" s="490">
        <v>1429</v>
      </c>
      <c r="J6" s="490">
        <f t="shared" si="0"/>
        <v>1258.2885044071261</v>
      </c>
    </row>
    <row r="7" spans="1:11">
      <c r="A7" s="54" t="s">
        <v>367</v>
      </c>
      <c r="B7" s="488">
        <v>1224.5986203565001</v>
      </c>
      <c r="C7" s="488">
        <v>1233.0156672630501</v>
      </c>
      <c r="D7" s="488">
        <v>1238.5689475429399</v>
      </c>
      <c r="E7" s="488">
        <v>1237.84228803831</v>
      </c>
      <c r="F7" s="488">
        <v>1261.72784794267</v>
      </c>
      <c r="G7" s="488">
        <v>1348.9592158739699</v>
      </c>
      <c r="H7" s="182">
        <v>1365.7997109974599</v>
      </c>
      <c r="I7" s="182">
        <v>1407</v>
      </c>
      <c r="J7" s="488">
        <f t="shared" si="0"/>
        <v>1289.6890372518624</v>
      </c>
    </row>
    <row r="8" spans="1:11">
      <c r="A8" s="54" t="s">
        <v>356</v>
      </c>
      <c r="B8" s="488">
        <v>1310.35181377718</v>
      </c>
      <c r="C8" s="488">
        <v>1338.6722305170599</v>
      </c>
      <c r="D8" s="488">
        <v>1347.5868845571599</v>
      </c>
      <c r="E8" s="488">
        <v>1383.2662144809301</v>
      </c>
      <c r="F8" s="488">
        <v>1418.6417031829301</v>
      </c>
      <c r="G8" s="488">
        <v>1470.1726596180199</v>
      </c>
      <c r="H8" s="182">
        <v>1503.0363059000299</v>
      </c>
      <c r="I8" s="182">
        <v>1583</v>
      </c>
      <c r="J8" s="488">
        <f t="shared" si="0"/>
        <v>1419.3409765041638</v>
      </c>
    </row>
    <row r="9" spans="1:11">
      <c r="A9" s="54" t="s">
        <v>363</v>
      </c>
      <c r="B9" s="488">
        <v>1289.1434057207</v>
      </c>
      <c r="C9" s="488">
        <v>1282.34747292012</v>
      </c>
      <c r="D9" s="488">
        <v>1321.8812537967899</v>
      </c>
      <c r="E9" s="488">
        <v>1347.9523144454899</v>
      </c>
      <c r="F9" s="488">
        <v>1431.0896079301499</v>
      </c>
      <c r="G9" s="488">
        <v>1487.3105894591699</v>
      </c>
      <c r="H9" s="182">
        <v>1492.2538960923</v>
      </c>
      <c r="I9" s="182">
        <v>1493</v>
      </c>
      <c r="J9" s="488">
        <f t="shared" si="0"/>
        <v>1393.12231754559</v>
      </c>
    </row>
    <row r="10" spans="1:11">
      <c r="A10" s="54" t="s">
        <v>357</v>
      </c>
      <c r="B10" s="488">
        <v>1166.52516866357</v>
      </c>
      <c r="C10" s="488">
        <v>1151.8158159260399</v>
      </c>
      <c r="D10" s="488">
        <v>1174.7330435691499</v>
      </c>
      <c r="E10" s="488">
        <v>1286.3990726731399</v>
      </c>
      <c r="F10" s="488">
        <v>1337.11243697141</v>
      </c>
      <c r="G10" s="488">
        <v>1380.9084544633799</v>
      </c>
      <c r="H10" s="182">
        <v>1379.3594600558199</v>
      </c>
      <c r="I10" s="182">
        <v>1478</v>
      </c>
      <c r="J10" s="488">
        <f t="shared" si="0"/>
        <v>1294.3566815403137</v>
      </c>
    </row>
    <row r="11" spans="1:11">
      <c r="A11" s="54" t="s">
        <v>373</v>
      </c>
      <c r="B11" s="488">
        <v>1108.3917523970499</v>
      </c>
      <c r="C11" s="488">
        <v>1117.8975536457899</v>
      </c>
      <c r="D11" s="488">
        <v>1144.6532658513499</v>
      </c>
      <c r="E11" s="488">
        <v>1141.0560490099599</v>
      </c>
      <c r="F11" s="488">
        <v>1192.8433715102799</v>
      </c>
      <c r="G11" s="488">
        <v>1185.260801869</v>
      </c>
      <c r="H11" s="182">
        <v>1173.08727053445</v>
      </c>
      <c r="I11" s="182">
        <v>1279</v>
      </c>
      <c r="J11" s="488">
        <f t="shared" si="0"/>
        <v>1167.7737581022348</v>
      </c>
    </row>
    <row r="12" spans="1:11">
      <c r="A12" s="54" t="s">
        <v>364</v>
      </c>
      <c r="B12" s="488">
        <v>995.38587592560395</v>
      </c>
      <c r="C12" s="488">
        <v>1084.35213523572</v>
      </c>
      <c r="D12" s="488">
        <v>1112.01554557744</v>
      </c>
      <c r="E12" s="488">
        <v>1198.0392214903</v>
      </c>
      <c r="F12" s="488">
        <v>1232.8598074521101</v>
      </c>
      <c r="G12" s="488">
        <v>1292.03274491921</v>
      </c>
      <c r="H12" s="182">
        <v>1333.7584656306401</v>
      </c>
      <c r="I12" s="182">
        <v>1345</v>
      </c>
      <c r="J12" s="488">
        <f t="shared" si="0"/>
        <v>1199.1804745288782</v>
      </c>
    </row>
    <row r="13" spans="1:11">
      <c r="A13" s="54" t="s">
        <v>355</v>
      </c>
      <c r="B13" s="488">
        <v>1190.77578414245</v>
      </c>
      <c r="C13" s="488">
        <v>1207.95560359711</v>
      </c>
      <c r="D13" s="488">
        <v>1286.6001783332999</v>
      </c>
      <c r="E13" s="488">
        <v>1453.70318506796</v>
      </c>
      <c r="F13" s="488">
        <v>1453.4306491100699</v>
      </c>
      <c r="G13" s="488">
        <v>1524.1640725935699</v>
      </c>
      <c r="H13" s="182">
        <v>1613.20673365721</v>
      </c>
      <c r="I13" s="182">
        <v>1667</v>
      </c>
      <c r="J13" s="488">
        <f t="shared" si="0"/>
        <v>1424.6045258127087</v>
      </c>
    </row>
    <row r="14" spans="1:11">
      <c r="A14" s="54" t="s">
        <v>365</v>
      </c>
      <c r="B14" s="488">
        <v>1238.0159445660699</v>
      </c>
      <c r="C14" s="488">
        <v>1201.9943258743201</v>
      </c>
      <c r="D14" s="488">
        <v>1247.0574177302899</v>
      </c>
      <c r="E14" s="488">
        <v>1291.6907490969099</v>
      </c>
      <c r="F14" s="488">
        <v>1333.50840605742</v>
      </c>
      <c r="G14" s="488">
        <v>1428.4947341045599</v>
      </c>
      <c r="H14" s="182">
        <v>1476.78763653788</v>
      </c>
      <c r="I14" s="182">
        <v>1521</v>
      </c>
      <c r="J14" s="488">
        <f t="shared" si="0"/>
        <v>1342.3186517459312</v>
      </c>
    </row>
    <row r="15" spans="1:11">
      <c r="A15" s="54" t="s">
        <v>372</v>
      </c>
      <c r="B15" s="488">
        <v>1108.6259225747399</v>
      </c>
      <c r="C15" s="488">
        <v>1094.4651210634199</v>
      </c>
      <c r="D15" s="488">
        <v>1142.0748002181999</v>
      </c>
      <c r="E15" s="488">
        <v>1159.6506878986299</v>
      </c>
      <c r="F15" s="488">
        <v>1178.94971393633</v>
      </c>
      <c r="G15" s="488">
        <v>1201.6991898183701</v>
      </c>
      <c r="H15" s="182">
        <v>1220.9267556787099</v>
      </c>
      <c r="I15" s="182">
        <v>1210</v>
      </c>
      <c r="J15" s="488">
        <f t="shared" si="0"/>
        <v>1164.5490238985499</v>
      </c>
    </row>
    <row r="16" spans="1:11">
      <c r="A16" s="54" t="s">
        <v>359</v>
      </c>
      <c r="B16" s="488">
        <v>1071.83058453735</v>
      </c>
      <c r="C16" s="488">
        <v>1110.4385628488001</v>
      </c>
      <c r="D16" s="488">
        <v>1126.1469756282099</v>
      </c>
      <c r="E16" s="488">
        <v>1190.86267877917</v>
      </c>
      <c r="F16" s="488">
        <v>1206.2273029382</v>
      </c>
      <c r="G16" s="488">
        <v>1261.6811328578999</v>
      </c>
      <c r="H16" s="182">
        <v>1290.3074110198299</v>
      </c>
      <c r="I16" s="182">
        <v>1278</v>
      </c>
      <c r="J16" s="488">
        <f t="shared" si="0"/>
        <v>1191.9368310761824</v>
      </c>
    </row>
    <row r="17" spans="1:13">
      <c r="A17" s="54" t="s">
        <v>368</v>
      </c>
      <c r="B17" s="488">
        <v>1340.63262377622</v>
      </c>
      <c r="C17" s="488">
        <v>1403.23572228289</v>
      </c>
      <c r="D17" s="488">
        <v>1466.74400501781</v>
      </c>
      <c r="E17" s="488">
        <v>1550.5170309622499</v>
      </c>
      <c r="F17" s="488">
        <v>1636.18932999343</v>
      </c>
      <c r="G17" s="488">
        <v>1646.28642295136</v>
      </c>
      <c r="H17" s="182">
        <v>1671.9060245005001</v>
      </c>
      <c r="I17" s="182">
        <v>1772</v>
      </c>
      <c r="J17" s="488">
        <f t="shared" si="0"/>
        <v>1560.9388949355575</v>
      </c>
    </row>
    <row r="18" spans="1:13">
      <c r="A18" s="54" t="s">
        <v>371</v>
      </c>
      <c r="B18" s="488">
        <v>1607.1793777349401</v>
      </c>
      <c r="C18" s="488">
        <v>1586.0460779039399</v>
      </c>
      <c r="D18" s="488">
        <v>1602.4155076909201</v>
      </c>
      <c r="E18" s="488">
        <v>1616.0809092698701</v>
      </c>
      <c r="F18" s="488">
        <v>1670.65186272397</v>
      </c>
      <c r="G18" s="488">
        <v>1733.65759640844</v>
      </c>
      <c r="H18" s="182">
        <v>1731.4055873326399</v>
      </c>
      <c r="I18" s="182">
        <v>1817</v>
      </c>
      <c r="J18" s="488">
        <f t="shared" si="0"/>
        <v>1670.5546148830899</v>
      </c>
    </row>
    <row r="19" spans="1:13">
      <c r="A19" s="54" t="s">
        <v>370</v>
      </c>
      <c r="B19" s="488">
        <v>1090.18780303777</v>
      </c>
      <c r="C19" s="488">
        <v>1113.5888783268699</v>
      </c>
      <c r="D19" s="488">
        <v>1127.12068775085</v>
      </c>
      <c r="E19" s="488">
        <v>1169.6304785652601</v>
      </c>
      <c r="F19" s="488">
        <v>1200.09228515313</v>
      </c>
      <c r="G19" s="488">
        <v>1238.68481609798</v>
      </c>
      <c r="H19" s="182">
        <v>1235.97099221548</v>
      </c>
      <c r="I19" s="182">
        <v>1299</v>
      </c>
      <c r="J19" s="488">
        <f t="shared" si="0"/>
        <v>1184.2844926434173</v>
      </c>
    </row>
    <row r="20" spans="1:13" ht="11.25" customHeight="1">
      <c r="A20" s="554" t="s">
        <v>381</v>
      </c>
      <c r="B20" s="554"/>
      <c r="C20" s="554"/>
      <c r="D20" s="554"/>
      <c r="E20" s="554"/>
      <c r="F20" s="554"/>
      <c r="G20" s="554"/>
      <c r="H20" s="554"/>
      <c r="I20" s="554"/>
      <c r="J20" s="554"/>
      <c r="M20" s="186"/>
    </row>
    <row r="21" spans="1:13" ht="11.25" customHeight="1">
      <c r="A21" s="535" t="s">
        <v>382</v>
      </c>
      <c r="B21" s="535"/>
      <c r="C21" s="535"/>
      <c r="D21" s="535"/>
      <c r="E21" s="535"/>
      <c r="F21" s="535"/>
      <c r="G21" s="535"/>
      <c r="H21" s="535"/>
      <c r="I21" s="535"/>
      <c r="J21" s="535"/>
    </row>
    <row r="23" spans="1:13" ht="18">
      <c r="B23" s="45"/>
      <c r="C23" s="190"/>
      <c r="D23" s="46"/>
      <c r="E23" s="46"/>
      <c r="F23" s="45"/>
      <c r="G23" s="45"/>
      <c r="H23" s="45"/>
    </row>
  </sheetData>
  <mergeCells count="3">
    <mergeCell ref="A1:J1"/>
    <mergeCell ref="A20:J20"/>
    <mergeCell ref="A21:J21"/>
  </mergeCells>
  <pageMargins left="0.7" right="0.7" top="0.75" bottom="0.75" header="0.51180555555555496" footer="0.51180555555555496"/>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AMB46"/>
  <sheetViews>
    <sheetView topLeftCell="A22" zoomScale="110" zoomScaleNormal="110" workbookViewId="0">
      <selection activeCell="A2" sqref="A2"/>
    </sheetView>
  </sheetViews>
  <sheetFormatPr baseColWidth="10" defaultColWidth="11.125" defaultRowHeight="14.25"/>
  <cols>
    <col min="1" max="1" width="21.875" style="60" customWidth="1"/>
    <col min="2" max="4" width="8" style="2" customWidth="1"/>
    <col min="5" max="5" width="8.875" style="2" customWidth="1"/>
    <col min="6" max="7" width="8" style="2" customWidth="1"/>
    <col min="8" max="8" width="8.625" style="2" customWidth="1"/>
    <col min="9" max="9" width="8.5" style="2" customWidth="1"/>
    <col min="10" max="10" width="9.625" style="2" customWidth="1"/>
    <col min="11" max="1013" width="11.125" style="2"/>
    <col min="1014" max="1016" width="11.625" style="2" customWidth="1"/>
    <col min="1017" max="1024" width="8.875" customWidth="1"/>
  </cols>
  <sheetData>
    <row r="1" spans="1:246">
      <c r="A1" s="61"/>
      <c r="B1" s="61"/>
      <c r="C1" s="61"/>
      <c r="D1" s="61"/>
      <c r="E1" s="61"/>
      <c r="F1" s="61"/>
      <c r="G1" s="61"/>
      <c r="H1" s="61"/>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row>
    <row r="2" spans="1:246">
      <c r="B2" s="58" t="s">
        <v>220</v>
      </c>
      <c r="C2" s="58"/>
      <c r="D2" s="58"/>
      <c r="E2" s="58"/>
      <c r="G2" s="58" t="s">
        <v>207</v>
      </c>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row>
    <row r="3" spans="1:246">
      <c r="B3" s="62">
        <v>2017</v>
      </c>
      <c r="C3" s="62">
        <v>2018</v>
      </c>
      <c r="D3" s="62">
        <v>2019</v>
      </c>
      <c r="E3" s="62" t="s">
        <v>239</v>
      </c>
      <c r="F3" s="62"/>
      <c r="G3" s="63">
        <v>2017</v>
      </c>
      <c r="H3" s="27">
        <v>2018</v>
      </c>
      <c r="I3" s="27">
        <v>2019</v>
      </c>
      <c r="J3" s="27" t="s">
        <v>239</v>
      </c>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row>
    <row r="4" spans="1:246">
      <c r="A4" s="64" t="s">
        <v>222</v>
      </c>
      <c r="B4" s="65">
        <v>2473</v>
      </c>
      <c r="C4" s="65">
        <v>2457</v>
      </c>
      <c r="D4" s="65">
        <v>2427</v>
      </c>
      <c r="E4" s="65">
        <v>2647</v>
      </c>
      <c r="F4" s="65"/>
      <c r="G4" s="63">
        <v>1418</v>
      </c>
      <c r="H4" s="63">
        <v>1428</v>
      </c>
      <c r="I4" s="27">
        <v>1514</v>
      </c>
      <c r="J4" s="27">
        <v>1413</v>
      </c>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row>
    <row r="5" spans="1:246">
      <c r="A5" s="64" t="s">
        <v>240</v>
      </c>
      <c r="B5" s="65">
        <v>2268</v>
      </c>
      <c r="C5" s="65">
        <v>2281</v>
      </c>
      <c r="D5" s="65">
        <v>2227</v>
      </c>
      <c r="E5" s="65">
        <v>2251</v>
      </c>
      <c r="F5" s="65"/>
      <c r="G5" s="63">
        <v>1204</v>
      </c>
      <c r="H5" s="63">
        <v>1249</v>
      </c>
      <c r="I5" s="66">
        <v>1221</v>
      </c>
      <c r="J5" s="27">
        <v>1167</v>
      </c>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row>
    <row r="6" spans="1:246">
      <c r="A6" s="64" t="s">
        <v>241</v>
      </c>
      <c r="B6" s="67">
        <v>63</v>
      </c>
      <c r="C6" s="67">
        <v>61</v>
      </c>
      <c r="D6" s="67">
        <v>61</v>
      </c>
      <c r="E6" s="67">
        <v>58</v>
      </c>
      <c r="F6" s="65"/>
      <c r="G6" s="67">
        <v>17</v>
      </c>
      <c r="H6" s="67">
        <v>20</v>
      </c>
      <c r="I6" s="27">
        <v>19</v>
      </c>
      <c r="J6" s="27">
        <v>19</v>
      </c>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row>
    <row r="7" spans="1:246">
      <c r="A7" s="64" t="s">
        <v>242</v>
      </c>
      <c r="B7" s="68">
        <v>1878</v>
      </c>
      <c r="C7" s="68">
        <v>1893</v>
      </c>
      <c r="D7" s="68">
        <v>1856</v>
      </c>
      <c r="E7" s="69">
        <f>E5-E8-E9</f>
        <v>1914</v>
      </c>
      <c r="F7" s="65"/>
      <c r="G7" s="68">
        <v>1064</v>
      </c>
      <c r="H7" s="68">
        <v>1087</v>
      </c>
      <c r="I7" s="66">
        <v>1067</v>
      </c>
      <c r="J7" s="70">
        <f>J5-J8-J9</f>
        <v>1028</v>
      </c>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row>
    <row r="8" spans="1:246">
      <c r="A8" s="64" t="s">
        <v>243</v>
      </c>
      <c r="B8" s="67">
        <v>286</v>
      </c>
      <c r="C8" s="67">
        <v>276</v>
      </c>
      <c r="D8" s="67">
        <v>264</v>
      </c>
      <c r="E8" s="71">
        <v>241</v>
      </c>
      <c r="F8" s="65"/>
      <c r="G8" s="67">
        <v>9</v>
      </c>
      <c r="H8" s="67">
        <v>10</v>
      </c>
      <c r="I8" s="27">
        <v>9</v>
      </c>
      <c r="J8" s="70">
        <v>9</v>
      </c>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row>
    <row r="9" spans="1:246">
      <c r="A9" s="64" t="s">
        <v>244</v>
      </c>
      <c r="B9" s="67">
        <v>104</v>
      </c>
      <c r="C9" s="67">
        <v>112</v>
      </c>
      <c r="D9" s="67">
        <v>107</v>
      </c>
      <c r="E9" s="71">
        <f>65+31</f>
        <v>96</v>
      </c>
      <c r="F9" s="65"/>
      <c r="G9" s="67">
        <v>131</v>
      </c>
      <c r="H9" s="67">
        <v>152</v>
      </c>
      <c r="I9" s="27">
        <v>145</v>
      </c>
      <c r="J9" s="70">
        <f>110+20</f>
        <v>130</v>
      </c>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row>
    <row r="10" spans="1:246">
      <c r="A10" s="72" t="s">
        <v>245</v>
      </c>
      <c r="B10" s="73"/>
      <c r="C10" s="73"/>
      <c r="D10" s="73"/>
      <c r="E10" s="73"/>
      <c r="F10" s="73"/>
      <c r="G10" s="73"/>
    </row>
    <row r="17" spans="7:10">
      <c r="G17" s="74"/>
      <c r="H17" s="74"/>
      <c r="I17" s="74"/>
      <c r="J17" s="45"/>
    </row>
    <row r="20" spans="7:10">
      <c r="H20" s="65"/>
    </row>
    <row r="24" spans="7:10">
      <c r="I24" s="65"/>
    </row>
    <row r="44" spans="4:7">
      <c r="D44" s="73" t="s">
        <v>245</v>
      </c>
    </row>
    <row r="45" spans="4:7">
      <c r="D45" s="542" t="s">
        <v>216</v>
      </c>
      <c r="E45" s="542"/>
      <c r="F45" s="542"/>
      <c r="G45" s="542"/>
    </row>
    <row r="46" spans="4:7">
      <c r="D46" s="73" t="s">
        <v>246</v>
      </c>
    </row>
  </sheetData>
  <mergeCells count="1">
    <mergeCell ref="D45:G45"/>
  </mergeCells>
  <pageMargins left="0.74791666666666701" right="0.74791666666666701" top="1.2993055555555599" bottom="1.2993055555555599" header="0.51180555555555496" footer="0.51180555555555496"/>
  <pageSetup paperSize="9" pageOrder="overThenDown" orientation="portrait" horizontalDpi="300" verticalDpi="300"/>
  <rowBreaks count="1" manualBreakCount="1">
    <brk id="10" max="16383" man="1"/>
  </rowBreaks>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B0F0"/>
  </sheetPr>
  <dimension ref="A1:AMJ29"/>
  <sheetViews>
    <sheetView zoomScale="110" zoomScaleNormal="110" workbookViewId="0">
      <selection activeCell="F28" sqref="F28"/>
    </sheetView>
  </sheetViews>
  <sheetFormatPr baseColWidth="10" defaultColWidth="11.125" defaultRowHeight="14.25"/>
  <cols>
    <col min="1" max="4" width="11.125" style="2"/>
    <col min="5" max="5" width="11.5" style="2" customWidth="1"/>
    <col min="6" max="8" width="11.125" style="2"/>
    <col min="9" max="13" width="5" style="2" customWidth="1"/>
    <col min="14" max="14" width="13.375" style="2" customWidth="1"/>
    <col min="15" max="15" width="5.625" style="2" customWidth="1"/>
    <col min="16" max="16" width="10.125" style="2" customWidth="1"/>
    <col min="17" max="17" width="5.625" style="2" customWidth="1"/>
    <col min="18" max="24" width="5" style="2" customWidth="1"/>
    <col min="25" max="27" width="6.375" style="2" customWidth="1"/>
    <col min="28" max="1024" width="11.125" style="2"/>
  </cols>
  <sheetData>
    <row r="1" spans="1:257">
      <c r="A1" s="590" t="s">
        <v>860</v>
      </c>
      <c r="B1" s="590"/>
      <c r="C1" s="590"/>
      <c r="D1" s="590"/>
      <c r="E1" s="590"/>
      <c r="F1" s="590"/>
      <c r="G1" s="590"/>
      <c r="H1" s="590"/>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row>
    <row r="2" spans="1:257">
      <c r="A2" s="533"/>
      <c r="B2" s="533"/>
      <c r="C2" s="571" t="s">
        <v>374</v>
      </c>
      <c r="D2" s="571"/>
      <c r="E2" s="571" t="s">
        <v>369</v>
      </c>
      <c r="F2" s="571"/>
      <c r="G2" s="571" t="s">
        <v>843</v>
      </c>
      <c r="H2" s="571"/>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row>
    <row r="3" spans="1:257" ht="22.5">
      <c r="A3" s="533"/>
      <c r="B3" s="533"/>
      <c r="C3" s="49" t="s">
        <v>844</v>
      </c>
      <c r="D3" s="49" t="s">
        <v>391</v>
      </c>
      <c r="E3" s="49" t="s">
        <v>844</v>
      </c>
      <c r="F3" s="49" t="s">
        <v>391</v>
      </c>
      <c r="G3" s="49" t="s">
        <v>844</v>
      </c>
      <c r="H3" s="49" t="s">
        <v>391</v>
      </c>
      <c r="O3" s="198"/>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row>
    <row r="4" spans="1:257">
      <c r="A4" s="605" t="s">
        <v>256</v>
      </c>
      <c r="B4" s="48">
        <v>2010</v>
      </c>
      <c r="C4" s="80">
        <v>834682253</v>
      </c>
      <c r="D4" s="48">
        <v>772.81</v>
      </c>
      <c r="E4" s="80">
        <v>34111922179</v>
      </c>
      <c r="F4" s="491">
        <v>740.39</v>
      </c>
      <c r="G4" s="491">
        <v>2.4468930499432502</v>
      </c>
      <c r="H4" s="491">
        <v>104.378773349181</v>
      </c>
      <c r="L4" s="492"/>
      <c r="O4" s="198"/>
      <c r="Q4" s="198"/>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row>
    <row r="5" spans="1:257">
      <c r="A5" s="605"/>
      <c r="B5" s="48">
        <v>2011</v>
      </c>
      <c r="C5" s="80">
        <v>810912264</v>
      </c>
      <c r="D5" s="48">
        <v>742.25</v>
      </c>
      <c r="E5" s="80">
        <v>34738474368</v>
      </c>
      <c r="F5" s="491">
        <v>753.14</v>
      </c>
      <c r="G5" s="491">
        <v>2.3343347074187801</v>
      </c>
      <c r="H5" s="491">
        <v>98.554053695196103</v>
      </c>
      <c r="O5" s="198"/>
      <c r="P5" s="65"/>
      <c r="Q5" s="198"/>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row>
    <row r="6" spans="1:257">
      <c r="A6" s="605"/>
      <c r="B6" s="48">
        <v>2012</v>
      </c>
      <c r="C6" s="80">
        <v>757244898</v>
      </c>
      <c r="D6" s="48">
        <v>690.07</v>
      </c>
      <c r="E6" s="80">
        <v>33378198803</v>
      </c>
      <c r="F6" s="491">
        <v>723.05</v>
      </c>
      <c r="G6" s="491">
        <v>2.2686811306664598</v>
      </c>
      <c r="H6" s="491">
        <v>95.438766337044498</v>
      </c>
      <c r="O6" s="198"/>
      <c r="P6" s="198"/>
      <c r="Q6" s="198"/>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row>
    <row r="7" spans="1:257">
      <c r="A7" s="605"/>
      <c r="B7" s="48">
        <v>2013</v>
      </c>
      <c r="C7" s="80">
        <v>726536006</v>
      </c>
      <c r="D7" s="48">
        <v>652.95000000000005</v>
      </c>
      <c r="E7" s="80">
        <v>32820150230</v>
      </c>
      <c r="F7" s="491">
        <v>704.42</v>
      </c>
      <c r="G7" s="491">
        <v>2.2136888494065898</v>
      </c>
      <c r="H7" s="491">
        <v>92.693279577524805</v>
      </c>
      <c r="O7" s="198"/>
      <c r="P7" s="198"/>
      <c r="Q7" s="198"/>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c r="IW7" s="27"/>
    </row>
    <row r="8" spans="1:257">
      <c r="A8" s="605"/>
      <c r="B8" s="48">
        <v>2014</v>
      </c>
      <c r="C8" s="80">
        <v>736082010</v>
      </c>
      <c r="D8" s="48">
        <v>656.95</v>
      </c>
      <c r="E8" s="80">
        <v>33187612720</v>
      </c>
      <c r="F8" s="491">
        <v>714.44</v>
      </c>
      <c r="G8" s="491">
        <v>2.21794202617175</v>
      </c>
      <c r="H8" s="491">
        <v>91.953138122165598</v>
      </c>
      <c r="N8" s="493"/>
      <c r="O8" s="198"/>
      <c r="Q8" s="198"/>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row>
    <row r="9" spans="1:257">
      <c r="A9" s="605"/>
      <c r="B9" s="48">
        <v>2015</v>
      </c>
      <c r="C9" s="80">
        <v>852582822</v>
      </c>
      <c r="D9" s="48">
        <v>755.02</v>
      </c>
      <c r="E9" s="80">
        <v>35696311322</v>
      </c>
      <c r="F9" s="491">
        <v>768.94</v>
      </c>
      <c r="G9" s="491">
        <v>2.3884339597703601</v>
      </c>
      <c r="H9" s="491">
        <v>98.189715712539297</v>
      </c>
      <c r="N9" s="493"/>
      <c r="O9" s="198"/>
      <c r="Q9" s="198"/>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row>
    <row r="10" spans="1:257">
      <c r="A10" s="605"/>
      <c r="B10" s="48">
        <v>2016</v>
      </c>
      <c r="C10" s="80">
        <v>856008550</v>
      </c>
      <c r="D10" s="48">
        <v>748.82</v>
      </c>
      <c r="E10" s="80">
        <v>36145250345</v>
      </c>
      <c r="F10" s="491">
        <v>778.15</v>
      </c>
      <c r="G10" s="491">
        <v>2.3682462891515499</v>
      </c>
      <c r="H10" s="491">
        <v>96.2308038295958</v>
      </c>
      <c r="N10" s="494"/>
      <c r="O10" s="198"/>
      <c r="Q10" s="198"/>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row>
    <row r="11" spans="1:257">
      <c r="A11" s="605"/>
      <c r="B11" s="48">
        <v>2017</v>
      </c>
      <c r="C11" s="80">
        <v>901019165</v>
      </c>
      <c r="D11" s="48">
        <v>778.19</v>
      </c>
      <c r="E11" s="80">
        <v>37310663711</v>
      </c>
      <c r="F11" s="491">
        <v>801.79</v>
      </c>
      <c r="G11" s="491">
        <v>2.4149105788604901</v>
      </c>
      <c r="H11" s="491">
        <v>97.056585889073204</v>
      </c>
      <c r="N11" s="493"/>
      <c r="O11" s="198"/>
      <c r="Q11" s="198"/>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row>
    <row r="12" spans="1:257">
      <c r="A12" s="605"/>
      <c r="B12" s="48">
        <v>2018</v>
      </c>
      <c r="C12" s="80">
        <v>1024216673</v>
      </c>
      <c r="D12" s="48">
        <v>870.47</v>
      </c>
      <c r="E12" s="80">
        <v>38699577572</v>
      </c>
      <c r="F12" s="491">
        <v>828.1</v>
      </c>
      <c r="G12" s="495">
        <f>C12/E12*100</f>
        <v>2.6465835992510764</v>
      </c>
      <c r="H12" s="495">
        <f>D12/F12*100</f>
        <v>105.11653181982852</v>
      </c>
      <c r="N12" s="493"/>
      <c r="O12" s="198"/>
      <c r="Q12" s="198"/>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row>
    <row r="13" spans="1:257">
      <c r="A13" s="605"/>
      <c r="B13" s="300" t="s">
        <v>255</v>
      </c>
      <c r="C13" s="80">
        <v>1081927801</v>
      </c>
      <c r="D13" s="48">
        <v>903.11</v>
      </c>
      <c r="E13" s="80">
        <v>40985582995</v>
      </c>
      <c r="F13" s="491">
        <v>870.1</v>
      </c>
      <c r="G13" s="495">
        <f>C13/E13*100</f>
        <v>2.6397765310108894</v>
      </c>
      <c r="H13" s="495">
        <f>D13/F13*100</f>
        <v>103.79381680266636</v>
      </c>
      <c r="M13" s="198"/>
      <c r="N13" s="494"/>
      <c r="O13" s="198"/>
      <c r="Q13" s="198"/>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row>
    <row r="14" spans="1:257">
      <c r="A14" s="605" t="s">
        <v>207</v>
      </c>
      <c r="B14" s="48">
        <v>2010</v>
      </c>
      <c r="C14" s="80">
        <v>221108043</v>
      </c>
      <c r="D14" s="48">
        <v>204.72</v>
      </c>
      <c r="E14" s="80">
        <v>7064159471</v>
      </c>
      <c r="F14" s="491">
        <v>153.33000000000001</v>
      </c>
      <c r="G14" s="491">
        <v>3.1299978986558701</v>
      </c>
      <c r="H14" s="491">
        <v>133.515945998826</v>
      </c>
      <c r="N14" s="493"/>
      <c r="O14" s="198"/>
      <c r="Q14" s="198"/>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row>
    <row r="15" spans="1:257">
      <c r="A15" s="605"/>
      <c r="B15" s="48">
        <v>2011</v>
      </c>
      <c r="C15" s="80">
        <v>242241995</v>
      </c>
      <c r="D15" s="48">
        <v>221.73</v>
      </c>
      <c r="E15" s="80">
        <v>7158722554</v>
      </c>
      <c r="F15" s="491">
        <v>155.19999999999999</v>
      </c>
      <c r="G15" s="491">
        <v>3.3838718175304199</v>
      </c>
      <c r="H15" s="491">
        <v>142.867268041237</v>
      </c>
      <c r="O15" s="198"/>
      <c r="Q15" s="198"/>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c r="IU15" s="27"/>
      <c r="IV15" s="27"/>
      <c r="IW15" s="27"/>
    </row>
    <row r="16" spans="1:257">
      <c r="A16" s="605"/>
      <c r="B16" s="48">
        <v>2012</v>
      </c>
      <c r="C16" s="80">
        <v>228168150</v>
      </c>
      <c r="D16" s="48">
        <v>207.93</v>
      </c>
      <c r="E16" s="80">
        <v>6954707327</v>
      </c>
      <c r="F16" s="491">
        <v>150.66</v>
      </c>
      <c r="G16" s="491">
        <v>3.2807728531464102</v>
      </c>
      <c r="H16" s="491">
        <v>138.01274392672201</v>
      </c>
      <c r="O16" s="198"/>
      <c r="Q16" s="198"/>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c r="IW16" s="27"/>
    </row>
    <row r="17" spans="1:257">
      <c r="A17" s="605"/>
      <c r="B17" s="48">
        <v>2013</v>
      </c>
      <c r="C17" s="80">
        <v>253378046</v>
      </c>
      <c r="D17" s="48">
        <v>227.72</v>
      </c>
      <c r="E17" s="80">
        <v>6971492083</v>
      </c>
      <c r="F17" s="491">
        <v>149.63</v>
      </c>
      <c r="G17" s="491">
        <v>3.6344880404850901</v>
      </c>
      <c r="H17" s="491">
        <v>152.188732206108</v>
      </c>
      <c r="O17" s="198"/>
      <c r="Q17" s="198"/>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row>
    <row r="18" spans="1:257">
      <c r="A18" s="605"/>
      <c r="B18" s="48">
        <v>2014</v>
      </c>
      <c r="C18" s="80">
        <v>268332682</v>
      </c>
      <c r="D18" s="48">
        <v>239.49</v>
      </c>
      <c r="E18" s="80">
        <v>7144804478</v>
      </c>
      <c r="F18" s="491">
        <v>153.81</v>
      </c>
      <c r="G18" s="491">
        <v>3.7556336611623098</v>
      </c>
      <c r="H18" s="491">
        <v>155.70509069631399</v>
      </c>
      <c r="O18" s="198"/>
      <c r="Q18" s="198"/>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c r="IU18" s="27"/>
      <c r="IV18" s="27"/>
      <c r="IW18" s="27"/>
    </row>
    <row r="19" spans="1:257">
      <c r="A19" s="605"/>
      <c r="B19" s="48">
        <v>2015</v>
      </c>
      <c r="C19" s="80">
        <v>289346145</v>
      </c>
      <c r="D19" s="48">
        <v>256.24</v>
      </c>
      <c r="E19" s="80">
        <v>7530001496</v>
      </c>
      <c r="F19" s="491">
        <v>162.19999999999999</v>
      </c>
      <c r="G19" s="491">
        <v>3.8425775234401098</v>
      </c>
      <c r="H19" s="491">
        <v>157.97780517879201</v>
      </c>
      <c r="O19" s="198"/>
      <c r="Q19" s="198"/>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c r="IO19" s="27"/>
      <c r="IP19" s="27"/>
      <c r="IQ19" s="27"/>
      <c r="IR19" s="27"/>
      <c r="IS19" s="27"/>
      <c r="IT19" s="27"/>
      <c r="IU19" s="27"/>
      <c r="IV19" s="27"/>
      <c r="IW19" s="27"/>
    </row>
    <row r="20" spans="1:257">
      <c r="A20" s="605"/>
      <c r="B20" s="48">
        <v>2016</v>
      </c>
      <c r="C20" s="80">
        <v>297698158</v>
      </c>
      <c r="D20" s="48">
        <v>260.42</v>
      </c>
      <c r="E20" s="80">
        <v>7792674275</v>
      </c>
      <c r="F20" s="491">
        <v>167.76</v>
      </c>
      <c r="G20" s="491">
        <v>3.8202309950905802</v>
      </c>
      <c r="H20" s="491">
        <v>155.23366714353801</v>
      </c>
      <c r="O20" s="198"/>
      <c r="Q20" s="198"/>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c r="IU20" s="27"/>
      <c r="IV20" s="27"/>
      <c r="IW20" s="27"/>
    </row>
    <row r="21" spans="1:257">
      <c r="A21" s="605"/>
      <c r="B21" s="48">
        <v>2017</v>
      </c>
      <c r="C21" s="80">
        <v>316284490</v>
      </c>
      <c r="D21" s="48">
        <v>273.17</v>
      </c>
      <c r="E21" s="80">
        <v>8101532834</v>
      </c>
      <c r="F21" s="491">
        <v>174.1</v>
      </c>
      <c r="G21" s="491">
        <v>3.9040080004692101</v>
      </c>
      <c r="H21" s="491">
        <v>156.904078116025</v>
      </c>
      <c r="O21" s="198"/>
      <c r="Q21" s="198"/>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c r="IO21" s="27"/>
      <c r="IP21" s="27"/>
      <c r="IQ21" s="27"/>
      <c r="IR21" s="27"/>
      <c r="IS21" s="27"/>
      <c r="IT21" s="27"/>
      <c r="IU21" s="27"/>
      <c r="IV21" s="27"/>
      <c r="IW21" s="27"/>
    </row>
    <row r="22" spans="1:257">
      <c r="A22" s="605"/>
      <c r="B22" s="48">
        <v>2018</v>
      </c>
      <c r="C22" s="80">
        <v>326854178</v>
      </c>
      <c r="D22" s="48">
        <v>277.79000000000002</v>
      </c>
      <c r="E22" s="80">
        <v>8683954080</v>
      </c>
      <c r="F22" s="491">
        <v>185.82</v>
      </c>
      <c r="G22" s="491">
        <f>C22/E22*100</f>
        <v>3.7638865312839149</v>
      </c>
      <c r="H22" s="491">
        <f>D22/F22*100</f>
        <v>149.49413410827682</v>
      </c>
      <c r="O22" s="198"/>
      <c r="Q22" s="198"/>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c r="IW22" s="27"/>
    </row>
    <row r="23" spans="1:257">
      <c r="A23" s="605"/>
      <c r="B23" s="496" t="s">
        <v>255</v>
      </c>
      <c r="C23" s="80">
        <v>338208016</v>
      </c>
      <c r="D23" s="48">
        <v>282.31</v>
      </c>
      <c r="E23" s="80">
        <v>9151558123</v>
      </c>
      <c r="F23" s="491">
        <v>194.28</v>
      </c>
      <c r="G23" s="491">
        <f>C23/E23*100</f>
        <v>3.6956331528945259</v>
      </c>
      <c r="H23" s="491">
        <f>D23/F23*100</f>
        <v>145.31089149680872</v>
      </c>
      <c r="O23" s="198"/>
      <c r="Q23" s="198"/>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row>
    <row r="24" spans="1:257" ht="11.25" customHeight="1">
      <c r="A24" s="570" t="s">
        <v>392</v>
      </c>
      <c r="B24" s="570"/>
      <c r="C24" s="570"/>
      <c r="D24" s="570"/>
      <c r="E24" s="570"/>
      <c r="F24" s="570"/>
      <c r="G24" s="570"/>
      <c r="H24" s="570"/>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row>
    <row r="25" spans="1:257">
      <c r="C25" s="44" t="s">
        <v>845</v>
      </c>
    </row>
    <row r="27" spans="1:257" ht="18">
      <c r="B27" s="45"/>
      <c r="C27" s="190"/>
      <c r="D27" s="46"/>
      <c r="E27" s="45"/>
      <c r="F27" s="45"/>
      <c r="G27" s="45"/>
      <c r="H27" s="45"/>
      <c r="I27" s="45"/>
      <c r="J27" s="45"/>
      <c r="K27" s="45"/>
    </row>
    <row r="28" spans="1:257">
      <c r="B28" s="45"/>
      <c r="C28" s="45"/>
      <c r="D28" s="45"/>
      <c r="E28" s="45"/>
      <c r="F28" s="45"/>
      <c r="G28" s="45"/>
      <c r="H28" s="45"/>
      <c r="I28" s="45"/>
      <c r="J28" s="45"/>
      <c r="K28" s="45"/>
    </row>
    <row r="29" spans="1:257">
      <c r="B29" s="45"/>
      <c r="C29" s="45"/>
      <c r="D29" s="45"/>
      <c r="E29" s="45"/>
      <c r="F29" s="45"/>
      <c r="G29" s="45"/>
      <c r="H29" s="45"/>
      <c r="I29" s="45"/>
      <c r="J29" s="45"/>
      <c r="K29" s="45"/>
    </row>
  </sheetData>
  <mergeCells count="8">
    <mergeCell ref="A4:A13"/>
    <mergeCell ref="A14:A23"/>
    <mergeCell ref="A24:H24"/>
    <mergeCell ref="A1:H1"/>
    <mergeCell ref="A2:B3"/>
    <mergeCell ref="C2:D2"/>
    <mergeCell ref="E2:F2"/>
    <mergeCell ref="G2:H2"/>
  </mergeCells>
  <pageMargins left="0.7" right="0.7" top="0.75" bottom="0.75" header="0.51180555555555496" footer="0.51180555555555496"/>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F0"/>
  </sheetPr>
  <dimension ref="A1:AMB27"/>
  <sheetViews>
    <sheetView topLeftCell="A16" zoomScale="110" zoomScaleNormal="110" workbookViewId="0">
      <selection activeCell="C25" sqref="C25"/>
    </sheetView>
  </sheetViews>
  <sheetFormatPr baseColWidth="10" defaultColWidth="9" defaultRowHeight="14.25"/>
  <cols>
    <col min="1" max="1" width="10.125" style="2" customWidth="1"/>
    <col min="2" max="3" width="11.5" style="2" customWidth="1"/>
    <col min="4" max="1016" width="9" style="2"/>
    <col min="1017" max="1024" width="8.875" customWidth="1"/>
  </cols>
  <sheetData>
    <row r="1" spans="1:8" ht="34.5" customHeight="1">
      <c r="A1" s="606" t="s">
        <v>846</v>
      </c>
      <c r="B1" s="606"/>
      <c r="C1" s="606"/>
      <c r="D1" s="497"/>
      <c r="E1" s="497"/>
    </row>
    <row r="2" spans="1:8">
      <c r="A2" s="498"/>
      <c r="B2" s="499" t="s">
        <v>374</v>
      </c>
      <c r="C2" s="499" t="s">
        <v>369</v>
      </c>
    </row>
    <row r="3" spans="1:8">
      <c r="A3" s="292">
        <v>2013</v>
      </c>
      <c r="B3" s="293">
        <v>2.75</v>
      </c>
      <c r="C3" s="293">
        <v>2.71</v>
      </c>
    </row>
    <row r="4" spans="1:8" ht="22.5">
      <c r="A4" s="285" t="s">
        <v>511</v>
      </c>
      <c r="B4" s="293">
        <v>3.15</v>
      </c>
      <c r="C4" s="293">
        <v>2.87</v>
      </c>
    </row>
    <row r="5" spans="1:8" ht="33.75">
      <c r="A5" s="285" t="s">
        <v>512</v>
      </c>
      <c r="B5" s="293">
        <v>2.34</v>
      </c>
      <c r="C5" s="293">
        <v>2.5299999999999998</v>
      </c>
    </row>
    <row r="6" spans="1:8">
      <c r="A6" s="292">
        <v>2014</v>
      </c>
      <c r="B6" s="293">
        <v>2.5299999999999998</v>
      </c>
      <c r="C6" s="293">
        <v>2.82</v>
      </c>
    </row>
    <row r="7" spans="1:8" ht="22.5">
      <c r="A7" s="285" t="s">
        <v>511</v>
      </c>
      <c r="B7" s="293">
        <v>2.87</v>
      </c>
      <c r="C7" s="293">
        <v>3.01</v>
      </c>
    </row>
    <row r="8" spans="1:8" ht="33.75">
      <c r="A8" s="285" t="s">
        <v>512</v>
      </c>
      <c r="B8" s="293">
        <v>2.16</v>
      </c>
      <c r="C8" s="293">
        <v>2.62</v>
      </c>
    </row>
    <row r="9" spans="1:8">
      <c r="A9" s="292">
        <v>2015</v>
      </c>
      <c r="B9" s="293">
        <v>2.74</v>
      </c>
      <c r="C9" s="293">
        <v>2.67</v>
      </c>
    </row>
    <row r="10" spans="1:8" ht="22.5">
      <c r="A10" s="285" t="s">
        <v>511</v>
      </c>
      <c r="B10" s="293">
        <v>2.95</v>
      </c>
      <c r="C10" s="293">
        <v>2.88</v>
      </c>
    </row>
    <row r="11" spans="1:8" ht="33.75">
      <c r="A11" s="500" t="s">
        <v>512</v>
      </c>
      <c r="B11" s="293">
        <v>2.5099999999999998</v>
      </c>
      <c r="C11" s="293">
        <v>2.4500000000000002</v>
      </c>
    </row>
    <row r="12" spans="1:8">
      <c r="A12" s="292">
        <v>2016</v>
      </c>
      <c r="B12" s="293">
        <v>3.3</v>
      </c>
      <c r="C12" s="293">
        <v>2.68</v>
      </c>
    </row>
    <row r="13" spans="1:8" ht="22.5">
      <c r="A13" s="501" t="s">
        <v>511</v>
      </c>
      <c r="B13" s="293">
        <v>3.31</v>
      </c>
      <c r="C13" s="293">
        <v>2.88</v>
      </c>
    </row>
    <row r="14" spans="1:8" ht="33.75">
      <c r="A14" s="500" t="s">
        <v>512</v>
      </c>
      <c r="B14" s="293">
        <v>3.28</v>
      </c>
      <c r="C14" s="293">
        <v>2.4500000000000002</v>
      </c>
    </row>
    <row r="15" spans="1:8">
      <c r="A15" s="292">
        <v>2017</v>
      </c>
      <c r="B15" s="293">
        <v>3.01</v>
      </c>
      <c r="C15" s="293">
        <v>2.72</v>
      </c>
    </row>
    <row r="16" spans="1:8" ht="22.5">
      <c r="A16" s="285" t="s">
        <v>511</v>
      </c>
      <c r="B16" s="293">
        <v>3.21</v>
      </c>
      <c r="C16" s="293">
        <v>2.98</v>
      </c>
      <c r="H16" s="77"/>
    </row>
    <row r="17" spans="1:8" ht="33.75">
      <c r="A17" s="285" t="s">
        <v>512</v>
      </c>
      <c r="B17" s="293">
        <v>2.8</v>
      </c>
      <c r="C17" s="293">
        <v>2.44</v>
      </c>
      <c r="H17" s="77"/>
    </row>
    <row r="18" spans="1:8" ht="10.35" customHeight="1">
      <c r="A18" s="292">
        <v>2018</v>
      </c>
      <c r="B18" s="293">
        <v>2.04</v>
      </c>
      <c r="C18" s="293">
        <v>2.69</v>
      </c>
      <c r="H18" s="502"/>
    </row>
    <row r="19" spans="1:8" ht="10.35" customHeight="1">
      <c r="A19" s="285" t="s">
        <v>511</v>
      </c>
      <c r="B19" s="293">
        <v>1.88</v>
      </c>
      <c r="C19" s="293">
        <v>2.85</v>
      </c>
      <c r="H19" s="502"/>
    </row>
    <row r="20" spans="1:8" ht="10.35" customHeight="1">
      <c r="A20" s="500" t="s">
        <v>512</v>
      </c>
      <c r="B20" s="293">
        <v>2.2200000000000002</v>
      </c>
      <c r="C20" s="293">
        <v>2.52</v>
      </c>
      <c r="H20" s="502"/>
    </row>
    <row r="21" spans="1:8" ht="10.35" customHeight="1">
      <c r="A21" s="292">
        <v>2019</v>
      </c>
      <c r="B21" s="293">
        <v>3.2</v>
      </c>
      <c r="C21" s="293">
        <v>2.65</v>
      </c>
      <c r="H21" s="502"/>
    </row>
    <row r="22" spans="1:8" ht="10.35" customHeight="1">
      <c r="A22" s="285" t="s">
        <v>511</v>
      </c>
      <c r="B22" s="293">
        <v>2.81</v>
      </c>
      <c r="C22" s="293">
        <v>2.89</v>
      </c>
      <c r="H22" s="502"/>
    </row>
    <row r="23" spans="1:8" ht="10.35" customHeight="1">
      <c r="A23" s="285" t="s">
        <v>512</v>
      </c>
      <c r="B23" s="293">
        <v>3.62</v>
      </c>
      <c r="C23" s="293">
        <v>2.38</v>
      </c>
      <c r="H23" s="502"/>
    </row>
    <row r="24" spans="1:8">
      <c r="A24" s="570" t="s">
        <v>513</v>
      </c>
      <c r="B24" s="570"/>
      <c r="C24" s="570"/>
    </row>
    <row r="25" spans="1:8">
      <c r="A25" s="73" t="s">
        <v>847</v>
      </c>
      <c r="B25" s="73"/>
      <c r="C25" s="73"/>
      <c r="D25" s="63"/>
      <c r="E25" s="63"/>
      <c r="F25" s="63"/>
    </row>
    <row r="27" spans="1:8" ht="18">
      <c r="A27" s="45"/>
      <c r="B27" s="190"/>
      <c r="C27" s="45"/>
      <c r="D27" s="45"/>
      <c r="E27" s="45"/>
      <c r="F27" s="45"/>
      <c r="G27" s="45"/>
    </row>
  </sheetData>
  <mergeCells count="2">
    <mergeCell ref="A1:C1"/>
    <mergeCell ref="A24:C24"/>
  </mergeCells>
  <pageMargins left="0.7" right="0.7" top="0.75" bottom="0.75" header="0.51180555555555496" footer="0.51180555555555496"/>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W104"/>
  <sheetViews>
    <sheetView zoomScale="110" zoomScaleNormal="110" workbookViewId="0">
      <selection activeCell="R9" sqref="R9"/>
    </sheetView>
  </sheetViews>
  <sheetFormatPr baseColWidth="10" defaultColWidth="11.125" defaultRowHeight="14.25"/>
  <cols>
    <col min="1" max="1" width="11.125" style="60"/>
    <col min="2" max="7" width="9.375" style="2" customWidth="1"/>
    <col min="8" max="11" width="11.125" style="2"/>
    <col min="12" max="14" width="5.875" style="2" customWidth="1"/>
    <col min="15" max="16" width="7.125" style="2" customWidth="1"/>
    <col min="17" max="17" width="6.875" style="2" customWidth="1"/>
    <col min="18" max="18" width="9.375" style="2" customWidth="1"/>
    <col min="19" max="257" width="11.125" style="2"/>
  </cols>
  <sheetData>
    <row r="1" spans="1:18" ht="40.5" customHeight="1">
      <c r="A1" s="555" t="s">
        <v>848</v>
      </c>
      <c r="B1" s="555"/>
      <c r="C1" s="555"/>
      <c r="D1" s="58"/>
      <c r="E1" s="58"/>
      <c r="F1" s="58"/>
      <c r="G1" s="58"/>
    </row>
    <row r="2" spans="1:18">
      <c r="A2" s="297"/>
      <c r="B2" s="296" t="s">
        <v>256</v>
      </c>
      <c r="C2" s="296" t="s">
        <v>207</v>
      </c>
      <c r="D2" s="58"/>
      <c r="E2" s="58"/>
      <c r="F2" s="58"/>
      <c r="G2" s="58"/>
    </row>
    <row r="3" spans="1:18">
      <c r="A3" s="297">
        <v>2010</v>
      </c>
      <c r="B3" s="503">
        <v>84032</v>
      </c>
      <c r="C3" s="503">
        <v>64938</v>
      </c>
      <c r="D3" s="58"/>
      <c r="E3" s="58"/>
      <c r="F3" s="58"/>
      <c r="G3" s="58"/>
    </row>
    <row r="4" spans="1:18">
      <c r="A4" s="297">
        <v>2011</v>
      </c>
      <c r="B4" s="503">
        <v>83150</v>
      </c>
      <c r="C4" s="503">
        <v>63238</v>
      </c>
      <c r="D4" s="58"/>
      <c r="E4" s="58"/>
      <c r="F4" s="58"/>
      <c r="G4" s="58"/>
      <c r="R4" s="504"/>
    </row>
    <row r="5" spans="1:18">
      <c r="A5" s="297">
        <v>2012</v>
      </c>
      <c r="B5" s="503">
        <v>83349</v>
      </c>
      <c r="C5" s="503">
        <v>67038</v>
      </c>
      <c r="D5" s="58"/>
      <c r="E5" s="58"/>
      <c r="F5" s="58"/>
      <c r="G5" s="58"/>
    </row>
    <row r="6" spans="1:18">
      <c r="A6" s="297">
        <v>2013</v>
      </c>
      <c r="B6" s="503">
        <v>84440</v>
      </c>
      <c r="C6" s="503">
        <v>58308</v>
      </c>
      <c r="D6" s="58"/>
      <c r="E6" s="58"/>
      <c r="F6" s="58"/>
      <c r="G6" s="58"/>
    </row>
    <row r="7" spans="1:18">
      <c r="A7" s="297">
        <v>2014</v>
      </c>
      <c r="B7" s="503">
        <v>86161</v>
      </c>
      <c r="C7" s="503">
        <v>79095</v>
      </c>
      <c r="D7" s="58"/>
      <c r="E7" s="58"/>
      <c r="F7" s="58"/>
      <c r="G7" s="58"/>
    </row>
    <row r="8" spans="1:18">
      <c r="A8" s="297">
        <v>2015</v>
      </c>
      <c r="B8" s="503">
        <v>87050</v>
      </c>
      <c r="C8" s="503">
        <v>74939</v>
      </c>
      <c r="D8" s="58"/>
      <c r="E8" s="58"/>
      <c r="F8" s="58"/>
      <c r="G8" s="58"/>
      <c r="R8" s="505">
        <f>63494000/1208248000*100</f>
        <v>5.2550469771106592</v>
      </c>
    </row>
    <row r="9" spans="1:18">
      <c r="A9" s="297">
        <v>2016</v>
      </c>
      <c r="B9" s="503">
        <v>89689</v>
      </c>
      <c r="C9" s="503">
        <v>70974</v>
      </c>
      <c r="D9" s="58"/>
      <c r="E9" s="58"/>
      <c r="F9" s="58"/>
      <c r="G9" s="58"/>
    </row>
    <row r="10" spans="1:18">
      <c r="A10" s="297">
        <v>2017</v>
      </c>
      <c r="B10" s="503">
        <v>90121</v>
      </c>
      <c r="C10" s="503">
        <v>67914</v>
      </c>
      <c r="D10" s="58"/>
      <c r="E10" s="58"/>
      <c r="F10" s="58"/>
      <c r="G10" s="58"/>
    </row>
    <row r="11" spans="1:18" ht="11.25" customHeight="1">
      <c r="A11" s="535" t="s">
        <v>849</v>
      </c>
      <c r="B11" s="535"/>
      <c r="C11" s="535"/>
      <c r="D11" s="58"/>
      <c r="E11" s="58"/>
      <c r="F11" s="58"/>
      <c r="G11" s="58"/>
    </row>
    <row r="12" spans="1:18">
      <c r="A12" s="64"/>
      <c r="B12" s="58"/>
      <c r="C12" s="58"/>
      <c r="D12" s="58"/>
      <c r="E12" s="58"/>
      <c r="F12" s="58"/>
      <c r="G12" s="58"/>
    </row>
    <row r="13" spans="1:18">
      <c r="A13" s="64"/>
      <c r="B13" s="58"/>
      <c r="C13" s="58"/>
      <c r="D13" s="58"/>
      <c r="E13" s="58"/>
      <c r="F13" s="58"/>
      <c r="G13" s="58"/>
    </row>
    <row r="14" spans="1:18">
      <c r="A14" s="64"/>
      <c r="B14" s="58"/>
      <c r="C14" s="58"/>
      <c r="D14" s="58"/>
      <c r="E14" s="58"/>
      <c r="F14" s="58"/>
      <c r="G14" s="58"/>
    </row>
    <row r="15" spans="1:18">
      <c r="A15" s="64"/>
      <c r="B15" s="58"/>
      <c r="C15" s="58"/>
      <c r="D15" s="58"/>
      <c r="E15" s="58"/>
      <c r="F15" s="58"/>
      <c r="G15" s="58"/>
    </row>
    <row r="16" spans="1:18" ht="50.25" customHeight="1">
      <c r="A16" s="555" t="s">
        <v>850</v>
      </c>
      <c r="B16" s="555"/>
      <c r="C16" s="555"/>
      <c r="D16" s="58"/>
      <c r="E16" s="58"/>
      <c r="F16" s="58"/>
      <c r="G16" s="58"/>
    </row>
    <row r="17" spans="1:7">
      <c r="A17" s="297"/>
      <c r="B17" s="296" t="s">
        <v>256</v>
      </c>
      <c r="C17" s="296" t="s">
        <v>207</v>
      </c>
      <c r="D17" s="58"/>
      <c r="E17" s="58"/>
      <c r="F17" s="58"/>
      <c r="G17" s="58"/>
    </row>
    <row r="18" spans="1:7">
      <c r="A18" s="297">
        <v>2010</v>
      </c>
      <c r="B18" s="503">
        <v>65903</v>
      </c>
      <c r="C18" s="503">
        <v>53892</v>
      </c>
      <c r="D18" s="58"/>
      <c r="E18" s="58"/>
      <c r="F18" s="58"/>
      <c r="G18" s="58"/>
    </row>
    <row r="19" spans="1:7">
      <c r="A19" s="297">
        <v>2011</v>
      </c>
      <c r="B19" s="503">
        <v>62666</v>
      </c>
      <c r="C19" s="503">
        <v>55019</v>
      </c>
      <c r="D19" s="58"/>
      <c r="E19" s="58"/>
      <c r="F19" s="58"/>
      <c r="G19" s="58"/>
    </row>
    <row r="20" spans="1:7">
      <c r="A20" s="297">
        <v>2012</v>
      </c>
      <c r="B20" s="503">
        <v>59291</v>
      </c>
      <c r="C20" s="503">
        <v>50062</v>
      </c>
      <c r="D20" s="58"/>
      <c r="E20" s="58"/>
      <c r="F20" s="58"/>
      <c r="G20" s="58"/>
    </row>
    <row r="21" spans="1:7">
      <c r="A21" s="297">
        <v>2013</v>
      </c>
      <c r="B21" s="503">
        <v>65924</v>
      </c>
      <c r="C21" s="503">
        <v>53632</v>
      </c>
      <c r="D21" s="58"/>
      <c r="E21" s="58"/>
      <c r="F21" s="58"/>
      <c r="G21" s="58"/>
    </row>
    <row r="22" spans="1:7">
      <c r="A22" s="297">
        <v>2014</v>
      </c>
      <c r="B22" s="503">
        <v>67793</v>
      </c>
      <c r="C22" s="503">
        <v>58630</v>
      </c>
      <c r="D22" s="58"/>
      <c r="E22" s="58"/>
      <c r="F22" s="58"/>
      <c r="G22" s="58"/>
    </row>
    <row r="23" spans="1:7">
      <c r="A23" s="297">
        <v>2015</v>
      </c>
      <c r="B23" s="503">
        <v>67487</v>
      </c>
      <c r="C23" s="503">
        <v>56425</v>
      </c>
      <c r="D23" s="58"/>
      <c r="E23" s="58"/>
      <c r="F23" s="58"/>
      <c r="G23" s="58"/>
    </row>
    <row r="24" spans="1:7">
      <c r="A24" s="297">
        <v>2016</v>
      </c>
      <c r="B24" s="503">
        <v>72180</v>
      </c>
      <c r="C24" s="503">
        <v>59441</v>
      </c>
      <c r="D24" s="58"/>
      <c r="E24" s="58"/>
      <c r="F24" s="58"/>
      <c r="G24" s="58"/>
    </row>
    <row r="25" spans="1:7">
      <c r="A25" s="297">
        <v>2017</v>
      </c>
      <c r="B25" s="503">
        <v>71411</v>
      </c>
      <c r="C25" s="503">
        <v>66607</v>
      </c>
      <c r="D25" s="58"/>
      <c r="E25" s="58"/>
      <c r="F25" s="58"/>
      <c r="G25" s="58"/>
    </row>
    <row r="26" spans="1:7" ht="11.25" customHeight="1">
      <c r="A26" s="535" t="s">
        <v>849</v>
      </c>
      <c r="B26" s="535"/>
      <c r="C26" s="535"/>
      <c r="D26" s="58"/>
      <c r="E26" s="58"/>
      <c r="F26" s="58"/>
      <c r="G26" s="58"/>
    </row>
    <row r="27" spans="1:7">
      <c r="A27" s="64"/>
      <c r="B27" s="58"/>
      <c r="C27" s="58"/>
      <c r="D27" s="58"/>
      <c r="E27" s="58"/>
      <c r="F27" s="58"/>
      <c r="G27" s="58"/>
    </row>
    <row r="28" spans="1:7">
      <c r="A28" s="64"/>
      <c r="B28" s="58"/>
      <c r="C28" s="58"/>
      <c r="D28" s="58"/>
      <c r="E28" s="58"/>
      <c r="F28" s="58"/>
      <c r="G28" s="58"/>
    </row>
    <row r="29" spans="1:7" ht="22.5" customHeight="1">
      <c r="A29" s="555" t="s">
        <v>851</v>
      </c>
      <c r="B29" s="555"/>
      <c r="C29" s="555"/>
      <c r="D29" s="555"/>
      <c r="E29" s="555"/>
      <c r="F29" s="555"/>
      <c r="G29" s="555"/>
    </row>
    <row r="30" spans="1:7">
      <c r="A30" s="607"/>
      <c r="B30" s="571" t="s">
        <v>256</v>
      </c>
      <c r="C30" s="571"/>
      <c r="D30" s="571"/>
      <c r="E30" s="571" t="s">
        <v>207</v>
      </c>
      <c r="F30" s="571"/>
      <c r="G30" s="571"/>
    </row>
    <row r="31" spans="1:7">
      <c r="A31" s="607"/>
      <c r="B31" s="296" t="s">
        <v>285</v>
      </c>
      <c r="C31" s="296" t="s">
        <v>286</v>
      </c>
      <c r="D31" s="296" t="s">
        <v>288</v>
      </c>
      <c r="E31" s="296" t="s">
        <v>285</v>
      </c>
      <c r="F31" s="296" t="s">
        <v>286</v>
      </c>
      <c r="G31" s="296" t="s">
        <v>288</v>
      </c>
    </row>
    <row r="32" spans="1:7">
      <c r="A32" s="297">
        <v>2010</v>
      </c>
      <c r="B32" s="503">
        <v>6796</v>
      </c>
      <c r="C32" s="503">
        <v>1729</v>
      </c>
      <c r="D32" s="503">
        <v>8525</v>
      </c>
      <c r="E32" s="503">
        <v>2101</v>
      </c>
      <c r="F32" s="503">
        <v>1039</v>
      </c>
      <c r="G32" s="503">
        <v>3140</v>
      </c>
    </row>
    <row r="33" spans="1:18">
      <c r="A33" s="297">
        <v>2011</v>
      </c>
      <c r="B33" s="503">
        <v>6403</v>
      </c>
      <c r="C33" s="503">
        <v>1653</v>
      </c>
      <c r="D33" s="503">
        <v>8056</v>
      </c>
      <c r="E33" s="503">
        <v>1956</v>
      </c>
      <c r="F33" s="503">
        <v>1036</v>
      </c>
      <c r="G33" s="503">
        <v>2992</v>
      </c>
      <c r="H33" s="63"/>
      <c r="I33" s="63"/>
      <c r="J33" s="63"/>
      <c r="K33" s="63"/>
      <c r="L33" s="63"/>
      <c r="M33" s="63"/>
      <c r="N33" s="63"/>
      <c r="O33" s="63"/>
      <c r="P33" s="63"/>
      <c r="Q33" s="63"/>
      <c r="R33" s="63"/>
    </row>
    <row r="34" spans="1:18">
      <c r="A34" s="297">
        <v>2012</v>
      </c>
      <c r="B34" s="503">
        <v>6244</v>
      </c>
      <c r="C34" s="503">
        <v>1672</v>
      </c>
      <c r="D34" s="503">
        <v>7916</v>
      </c>
      <c r="E34" s="503">
        <v>1795</v>
      </c>
      <c r="F34" s="503">
        <v>1029</v>
      </c>
      <c r="G34" s="503">
        <v>2824</v>
      </c>
      <c r="H34" s="63"/>
      <c r="I34" s="63"/>
      <c r="J34" s="63"/>
      <c r="K34" s="63"/>
      <c r="L34" s="63"/>
      <c r="M34" s="63"/>
      <c r="N34" s="63"/>
      <c r="O34" s="63"/>
      <c r="P34" s="63"/>
      <c r="Q34" s="63"/>
      <c r="R34" s="63"/>
    </row>
    <row r="35" spans="1:18">
      <c r="A35" s="297">
        <v>2013</v>
      </c>
      <c r="B35" s="503">
        <v>5934</v>
      </c>
      <c r="C35" s="503">
        <v>1594</v>
      </c>
      <c r="D35" s="503">
        <v>7528</v>
      </c>
      <c r="E35" s="503">
        <v>1722</v>
      </c>
      <c r="F35" s="503">
        <v>1006</v>
      </c>
      <c r="G35" s="503">
        <v>2728</v>
      </c>
      <c r="H35" s="63"/>
      <c r="I35" s="63"/>
      <c r="J35" s="63"/>
      <c r="K35" s="63"/>
      <c r="L35" s="63"/>
      <c r="M35" s="63"/>
      <c r="N35" s="63"/>
      <c r="O35" s="63"/>
      <c r="P35" s="63"/>
      <c r="Q35" s="63"/>
      <c r="R35" s="63"/>
    </row>
    <row r="36" spans="1:18">
      <c r="A36" s="297">
        <v>2014</v>
      </c>
      <c r="B36" s="503">
        <v>5833</v>
      </c>
      <c r="C36" s="503">
        <v>1578</v>
      </c>
      <c r="D36" s="503">
        <v>7411</v>
      </c>
      <c r="E36" s="503">
        <v>1829</v>
      </c>
      <c r="F36" s="503">
        <v>1090</v>
      </c>
      <c r="G36" s="503">
        <v>2919</v>
      </c>
      <c r="H36" s="63"/>
      <c r="I36" s="63"/>
      <c r="J36" s="63"/>
      <c r="K36" s="63"/>
      <c r="L36" s="63"/>
      <c r="M36" s="63"/>
      <c r="N36" s="63"/>
      <c r="O36" s="63"/>
      <c r="P36" s="63"/>
      <c r="Q36" s="63"/>
      <c r="R36" s="63"/>
    </row>
    <row r="37" spans="1:18">
      <c r="A37" s="297">
        <v>2015</v>
      </c>
      <c r="B37" s="503">
        <v>6066</v>
      </c>
      <c r="C37" s="503">
        <v>1457</v>
      </c>
      <c r="D37" s="503">
        <v>7523</v>
      </c>
      <c r="E37" s="503">
        <v>1837</v>
      </c>
      <c r="F37" s="503">
        <v>978</v>
      </c>
      <c r="G37" s="503">
        <v>2815</v>
      </c>
      <c r="H37" s="63"/>
      <c r="I37" s="63"/>
      <c r="J37" s="63"/>
      <c r="K37" s="63"/>
      <c r="L37" s="63"/>
      <c r="M37" s="63"/>
      <c r="N37" s="63"/>
      <c r="O37" s="63"/>
      <c r="P37" s="63"/>
      <c r="Q37" s="63"/>
      <c r="R37" s="63"/>
    </row>
    <row r="38" spans="1:18">
      <c r="A38" s="297">
        <v>2016</v>
      </c>
      <c r="B38" s="503">
        <v>6136</v>
      </c>
      <c r="C38" s="503">
        <v>1486</v>
      </c>
      <c r="D38" s="503">
        <v>7622</v>
      </c>
      <c r="E38" s="503">
        <v>1728</v>
      </c>
      <c r="F38" s="503">
        <v>961</v>
      </c>
      <c r="G38" s="503">
        <v>2689</v>
      </c>
      <c r="H38" s="63"/>
      <c r="I38" s="63"/>
      <c r="J38" s="63"/>
      <c r="K38" s="63"/>
      <c r="L38" s="63"/>
      <c r="M38" s="63"/>
      <c r="N38" s="63"/>
      <c r="O38" s="63"/>
      <c r="P38" s="63"/>
      <c r="Q38" s="63"/>
      <c r="R38" s="63"/>
    </row>
    <row r="39" spans="1:18">
      <c r="A39" s="297">
        <v>2017</v>
      </c>
      <c r="B39" s="503">
        <v>5987</v>
      </c>
      <c r="C39" s="503">
        <v>1452</v>
      </c>
      <c r="D39" s="503">
        <v>7439</v>
      </c>
      <c r="E39" s="503">
        <v>2004</v>
      </c>
      <c r="F39" s="503">
        <v>915</v>
      </c>
      <c r="G39" s="503">
        <v>2919</v>
      </c>
      <c r="H39" s="63"/>
      <c r="I39" s="63"/>
      <c r="J39" s="63"/>
      <c r="K39" s="63"/>
      <c r="L39" s="63"/>
      <c r="M39" s="63"/>
      <c r="N39" s="63"/>
      <c r="O39" s="63"/>
      <c r="P39" s="63"/>
      <c r="Q39" s="63"/>
      <c r="R39" s="63"/>
    </row>
    <row r="40" spans="1:18" ht="11.25" customHeight="1">
      <c r="A40" s="535" t="s">
        <v>849</v>
      </c>
      <c r="B40" s="535"/>
      <c r="C40" s="535"/>
      <c r="D40" s="535"/>
      <c r="E40" s="535"/>
      <c r="F40" s="535"/>
      <c r="G40" s="535"/>
      <c r="H40" s="63"/>
      <c r="I40" s="63"/>
      <c r="J40" s="63"/>
      <c r="K40" s="63"/>
      <c r="L40" s="63"/>
      <c r="M40" s="63"/>
      <c r="N40" s="63"/>
      <c r="O40" s="63"/>
      <c r="P40" s="63"/>
      <c r="Q40" s="63"/>
      <c r="R40" s="63"/>
    </row>
    <row r="41" spans="1:18">
      <c r="A41" s="64"/>
      <c r="B41" s="58"/>
      <c r="C41" s="58"/>
      <c r="D41" s="58"/>
      <c r="E41" s="58"/>
      <c r="F41" s="58"/>
      <c r="G41" s="58"/>
      <c r="H41" s="63"/>
      <c r="I41" s="63"/>
      <c r="J41" s="63"/>
      <c r="K41" s="63"/>
      <c r="L41" s="63"/>
      <c r="M41" s="63"/>
      <c r="N41" s="63"/>
      <c r="O41" s="63"/>
      <c r="P41" s="63"/>
      <c r="Q41" s="63"/>
      <c r="R41" s="63"/>
    </row>
    <row r="42" spans="1:18">
      <c r="A42" s="58"/>
      <c r="B42" s="58"/>
      <c r="C42" s="58"/>
      <c r="D42" s="58"/>
      <c r="E42" s="58"/>
      <c r="F42" s="58"/>
      <c r="G42" s="58"/>
      <c r="H42" s="63"/>
      <c r="I42" s="63"/>
      <c r="J42" s="63"/>
      <c r="K42" s="63"/>
      <c r="L42" s="63"/>
      <c r="M42" s="63"/>
      <c r="N42" s="63"/>
      <c r="O42" s="63"/>
      <c r="P42" s="63"/>
      <c r="Q42" s="63"/>
      <c r="R42" s="63"/>
    </row>
    <row r="43" spans="1:18">
      <c r="A43" s="58"/>
      <c r="B43" s="62" t="s">
        <v>256</v>
      </c>
      <c r="C43" s="58"/>
      <c r="D43" s="58"/>
      <c r="E43" s="58"/>
      <c r="F43" s="58"/>
      <c r="G43" s="58"/>
      <c r="H43" s="63"/>
      <c r="I43" s="63"/>
      <c r="J43" s="63"/>
      <c r="K43" s="62" t="s">
        <v>207</v>
      </c>
      <c r="L43" s="63"/>
      <c r="M43" s="63"/>
      <c r="N43" s="63"/>
      <c r="O43" s="63"/>
      <c r="P43" s="63"/>
      <c r="Q43" s="63"/>
      <c r="R43" s="63"/>
    </row>
    <row r="44" spans="1:18">
      <c r="A44" s="64"/>
      <c r="B44" s="64">
        <v>2010</v>
      </c>
      <c r="C44" s="64">
        <v>2011</v>
      </c>
      <c r="D44" s="64">
        <v>2012</v>
      </c>
      <c r="E44" s="64">
        <v>2013</v>
      </c>
      <c r="F44" s="64">
        <v>2014</v>
      </c>
      <c r="G44" s="64">
        <v>2015</v>
      </c>
      <c r="H44" s="64">
        <v>2016</v>
      </c>
      <c r="I44" s="63">
        <v>2017</v>
      </c>
      <c r="J44" s="63"/>
      <c r="K44" s="64">
        <v>2010</v>
      </c>
      <c r="L44" s="64">
        <v>2011</v>
      </c>
      <c r="M44" s="64">
        <v>2012</v>
      </c>
      <c r="N44" s="64">
        <v>2013</v>
      </c>
      <c r="O44" s="64">
        <v>2014</v>
      </c>
      <c r="P44" s="64">
        <v>2015</v>
      </c>
      <c r="Q44" s="64">
        <v>2016</v>
      </c>
      <c r="R44" s="63">
        <v>2017</v>
      </c>
    </row>
    <row r="45" spans="1:18">
      <c r="A45" s="58" t="s">
        <v>285</v>
      </c>
      <c r="B45" s="506">
        <v>6796</v>
      </c>
      <c r="C45" s="506">
        <v>6403</v>
      </c>
      <c r="D45" s="506">
        <v>6244</v>
      </c>
      <c r="E45" s="506">
        <v>5934</v>
      </c>
      <c r="F45" s="506">
        <v>5833</v>
      </c>
      <c r="G45" s="506">
        <v>6066</v>
      </c>
      <c r="H45" s="65">
        <v>6136</v>
      </c>
      <c r="I45" s="65">
        <v>5987</v>
      </c>
      <c r="J45" s="63"/>
      <c r="K45" s="65">
        <v>2101</v>
      </c>
      <c r="L45" s="65">
        <v>1956</v>
      </c>
      <c r="M45" s="65">
        <v>1795</v>
      </c>
      <c r="N45" s="65">
        <v>1722</v>
      </c>
      <c r="O45" s="65">
        <v>1829</v>
      </c>
      <c r="P45" s="65">
        <v>1837</v>
      </c>
      <c r="Q45" s="65">
        <v>1728</v>
      </c>
      <c r="R45" s="63">
        <v>2004</v>
      </c>
    </row>
    <row r="46" spans="1:18">
      <c r="A46" s="58" t="s">
        <v>286</v>
      </c>
      <c r="B46" s="506">
        <v>1729</v>
      </c>
      <c r="C46" s="506">
        <v>1653</v>
      </c>
      <c r="D46" s="506">
        <v>1672</v>
      </c>
      <c r="E46" s="506">
        <v>1594</v>
      </c>
      <c r="F46" s="506">
        <v>1578</v>
      </c>
      <c r="G46" s="506">
        <v>1457</v>
      </c>
      <c r="H46" s="65">
        <v>1486</v>
      </c>
      <c r="I46" s="65">
        <v>1452</v>
      </c>
      <c r="J46" s="63"/>
      <c r="K46" s="65">
        <v>1039</v>
      </c>
      <c r="L46" s="65">
        <v>1036</v>
      </c>
      <c r="M46" s="65">
        <v>1029</v>
      </c>
      <c r="N46" s="65">
        <v>1006</v>
      </c>
      <c r="O46" s="65">
        <v>1090</v>
      </c>
      <c r="P46" s="65">
        <v>978</v>
      </c>
      <c r="Q46" s="65">
        <v>961</v>
      </c>
      <c r="R46" s="63">
        <v>915</v>
      </c>
    </row>
    <row r="47" spans="1:18">
      <c r="A47" s="58" t="s">
        <v>288</v>
      </c>
      <c r="B47" s="506">
        <v>8525</v>
      </c>
      <c r="C47" s="506">
        <v>8056</v>
      </c>
      <c r="D47" s="506">
        <v>7916</v>
      </c>
      <c r="E47" s="506">
        <v>7528</v>
      </c>
      <c r="F47" s="506">
        <v>7411</v>
      </c>
      <c r="G47" s="506">
        <v>7523</v>
      </c>
      <c r="H47" s="65">
        <v>7622</v>
      </c>
      <c r="I47" s="65">
        <v>7439</v>
      </c>
      <c r="J47" s="63"/>
      <c r="K47" s="65">
        <v>3140</v>
      </c>
      <c r="L47" s="65">
        <v>2992</v>
      </c>
      <c r="M47" s="65">
        <v>2824</v>
      </c>
      <c r="N47" s="65">
        <v>2728</v>
      </c>
      <c r="O47" s="65">
        <v>2919</v>
      </c>
      <c r="P47" s="65">
        <v>2815</v>
      </c>
      <c r="Q47" s="65">
        <v>2689</v>
      </c>
      <c r="R47" s="63">
        <v>2919</v>
      </c>
    </row>
    <row r="48" spans="1:18">
      <c r="A48" s="58"/>
      <c r="B48" s="58"/>
      <c r="C48" s="58"/>
      <c r="D48" s="58"/>
      <c r="E48" s="58"/>
      <c r="F48" s="58"/>
      <c r="G48" s="58"/>
      <c r="H48" s="63"/>
      <c r="I48" s="63"/>
      <c r="J48" s="63"/>
      <c r="K48" s="63"/>
      <c r="L48" s="63"/>
      <c r="M48" s="63"/>
      <c r="N48" s="63"/>
      <c r="O48" s="63"/>
      <c r="P48" s="63"/>
      <c r="Q48" s="63"/>
      <c r="R48" s="63"/>
    </row>
    <row r="49" spans="1:7">
      <c r="A49" s="58"/>
      <c r="B49" s="58"/>
      <c r="C49" s="58"/>
      <c r="D49" s="58"/>
      <c r="E49" s="58"/>
      <c r="F49" s="58"/>
      <c r="G49" s="58"/>
    </row>
    <row r="50" spans="1:7">
      <c r="A50" s="58"/>
      <c r="B50" s="58"/>
      <c r="C50" s="58"/>
      <c r="D50" s="58"/>
      <c r="E50" s="58"/>
      <c r="F50" s="58"/>
      <c r="G50" s="58"/>
    </row>
    <row r="51" spans="1:7">
      <c r="A51" s="58"/>
      <c r="B51" s="58"/>
      <c r="C51" s="58"/>
      <c r="D51" s="58"/>
      <c r="E51" s="58"/>
      <c r="F51" s="58"/>
      <c r="G51" s="58"/>
    </row>
    <row r="52" spans="1:7" ht="24" customHeight="1">
      <c r="A52" s="555" t="s">
        <v>852</v>
      </c>
      <c r="B52" s="555"/>
      <c r="C52" s="555"/>
      <c r="D52" s="555"/>
      <c r="E52" s="555"/>
      <c r="F52" s="58"/>
      <c r="G52" s="58"/>
    </row>
    <row r="53" spans="1:7">
      <c r="A53" s="607"/>
      <c r="B53" s="571" t="s">
        <v>256</v>
      </c>
      <c r="C53" s="571"/>
      <c r="D53" s="571" t="s">
        <v>207</v>
      </c>
      <c r="E53" s="571"/>
      <c r="F53" s="58"/>
      <c r="G53" s="58"/>
    </row>
    <row r="54" spans="1:7">
      <c r="A54" s="607"/>
      <c r="B54" s="296" t="s">
        <v>293</v>
      </c>
      <c r="C54" s="296" t="s">
        <v>294</v>
      </c>
      <c r="D54" s="296" t="s">
        <v>293</v>
      </c>
      <c r="E54" s="296" t="s">
        <v>294</v>
      </c>
      <c r="F54" s="58"/>
      <c r="G54" s="58"/>
    </row>
    <row r="55" spans="1:7">
      <c r="A55" s="297">
        <v>2010</v>
      </c>
      <c r="B55" s="503">
        <v>447778</v>
      </c>
      <c r="C55" s="503">
        <v>1413406</v>
      </c>
      <c r="D55" s="503">
        <v>327957</v>
      </c>
      <c r="E55" s="503">
        <v>795177</v>
      </c>
      <c r="F55" s="58"/>
      <c r="G55" s="58"/>
    </row>
    <row r="56" spans="1:7">
      <c r="A56" s="297">
        <v>2011</v>
      </c>
      <c r="B56" s="503">
        <v>457496</v>
      </c>
      <c r="C56" s="503">
        <v>1427666</v>
      </c>
      <c r="D56" s="503">
        <v>385601</v>
      </c>
      <c r="E56" s="503">
        <v>877308</v>
      </c>
      <c r="F56" s="58"/>
      <c r="G56" s="58"/>
    </row>
    <row r="57" spans="1:7">
      <c r="A57" s="297">
        <v>2012</v>
      </c>
      <c r="B57" s="503">
        <v>439043</v>
      </c>
      <c r="C57" s="503">
        <v>1375279</v>
      </c>
      <c r="D57" s="503">
        <v>317441</v>
      </c>
      <c r="E57" s="503">
        <v>757862</v>
      </c>
      <c r="F57" s="58"/>
      <c r="G57" s="58"/>
    </row>
    <row r="58" spans="1:7">
      <c r="A58" s="297">
        <v>2013</v>
      </c>
      <c r="B58" s="503">
        <v>459988</v>
      </c>
      <c r="C58" s="503">
        <v>1459354</v>
      </c>
      <c r="D58" s="503">
        <v>522916</v>
      </c>
      <c r="E58" s="503">
        <v>978258</v>
      </c>
      <c r="F58" s="58"/>
      <c r="G58" s="58"/>
    </row>
    <row r="59" spans="1:7">
      <c r="A59" s="297">
        <v>2014</v>
      </c>
      <c r="B59" s="503">
        <v>447902</v>
      </c>
      <c r="C59" s="503">
        <v>1482872</v>
      </c>
      <c r="D59" s="503">
        <v>497231</v>
      </c>
      <c r="E59" s="503">
        <v>1067888</v>
      </c>
      <c r="F59" s="58"/>
      <c r="G59" s="58"/>
    </row>
    <row r="60" spans="1:7">
      <c r="A60" s="297">
        <v>2015</v>
      </c>
      <c r="B60" s="503">
        <v>453275</v>
      </c>
      <c r="C60" s="503">
        <v>1482008</v>
      </c>
      <c r="D60" s="503">
        <v>573945</v>
      </c>
      <c r="E60" s="503">
        <v>1166438</v>
      </c>
      <c r="F60" s="58"/>
      <c r="G60" s="58"/>
    </row>
    <row r="61" spans="1:7">
      <c r="A61" s="297">
        <v>2016</v>
      </c>
      <c r="B61" s="503">
        <v>489395</v>
      </c>
      <c r="C61" s="503">
        <v>1563707</v>
      </c>
      <c r="D61" s="503">
        <v>590644</v>
      </c>
      <c r="E61" s="503">
        <v>1299889</v>
      </c>
      <c r="F61" s="58"/>
      <c r="G61" s="58"/>
    </row>
    <row r="62" spans="1:7">
      <c r="A62" s="297">
        <v>2017</v>
      </c>
      <c r="B62" s="503">
        <v>486728</v>
      </c>
      <c r="C62" s="503">
        <v>1594486</v>
      </c>
      <c r="D62" s="503">
        <v>478310</v>
      </c>
      <c r="E62" s="503">
        <v>1257136</v>
      </c>
      <c r="F62" s="58"/>
      <c r="G62" s="58"/>
    </row>
    <row r="63" spans="1:7">
      <c r="A63" s="535" t="s">
        <v>849</v>
      </c>
      <c r="B63" s="535"/>
      <c r="C63" s="535"/>
      <c r="D63" s="535"/>
      <c r="E63" s="535"/>
      <c r="F63" s="58"/>
      <c r="G63" s="58"/>
    </row>
    <row r="64" spans="1:7">
      <c r="A64" s="64"/>
      <c r="B64" s="58"/>
      <c r="C64" s="58"/>
      <c r="D64" s="58"/>
      <c r="E64" s="58"/>
      <c r="F64" s="58"/>
      <c r="G64" s="58"/>
    </row>
    <row r="65" spans="1:18">
      <c r="A65" s="64"/>
      <c r="B65" s="58"/>
      <c r="C65" s="58"/>
      <c r="D65" s="58"/>
      <c r="E65" s="58"/>
      <c r="F65" s="58"/>
      <c r="G65" s="58"/>
      <c r="H65" s="63"/>
      <c r="I65" s="63"/>
      <c r="J65" s="63"/>
      <c r="K65" s="63"/>
      <c r="L65" s="63"/>
      <c r="M65" s="63"/>
      <c r="N65" s="63"/>
      <c r="O65" s="63"/>
      <c r="P65" s="63"/>
      <c r="Q65" s="63"/>
      <c r="R65" s="63"/>
    </row>
    <row r="66" spans="1:18">
      <c r="A66" s="58"/>
      <c r="B66" s="62" t="s">
        <v>256</v>
      </c>
      <c r="C66" s="58"/>
      <c r="D66" s="58"/>
      <c r="E66" s="58"/>
      <c r="F66" s="58"/>
      <c r="G66" s="58"/>
      <c r="H66" s="63"/>
      <c r="I66" s="63"/>
      <c r="J66" s="63"/>
      <c r="K66" s="62" t="s">
        <v>207</v>
      </c>
      <c r="L66" s="63"/>
      <c r="M66" s="63"/>
      <c r="N66" s="63"/>
      <c r="O66" s="63"/>
      <c r="P66" s="63"/>
      <c r="Q66" s="63"/>
      <c r="R66" s="63"/>
    </row>
    <row r="67" spans="1:18">
      <c r="A67" s="64"/>
      <c r="B67" s="64">
        <v>2010</v>
      </c>
      <c r="C67" s="64">
        <v>2011</v>
      </c>
      <c r="D67" s="64">
        <v>2012</v>
      </c>
      <c r="E67" s="64">
        <v>2013</v>
      </c>
      <c r="F67" s="64">
        <v>2014</v>
      </c>
      <c r="G67" s="64">
        <v>2015</v>
      </c>
      <c r="H67" s="64">
        <v>2016</v>
      </c>
      <c r="I67" s="63">
        <v>2017</v>
      </c>
      <c r="J67" s="63"/>
      <c r="K67" s="64">
        <v>2010</v>
      </c>
      <c r="L67" s="64">
        <v>2011</v>
      </c>
      <c r="M67" s="64">
        <v>2012</v>
      </c>
      <c r="N67" s="64">
        <v>2013</v>
      </c>
      <c r="O67" s="64">
        <v>2014</v>
      </c>
      <c r="P67" s="64">
        <v>2015</v>
      </c>
      <c r="Q67" s="64">
        <v>2016</v>
      </c>
      <c r="R67" s="63">
        <v>2017</v>
      </c>
    </row>
    <row r="68" spans="1:18">
      <c r="A68" s="58" t="s">
        <v>293</v>
      </c>
      <c r="B68" s="506">
        <v>447778</v>
      </c>
      <c r="C68" s="506">
        <v>457496</v>
      </c>
      <c r="D68" s="506">
        <v>439043</v>
      </c>
      <c r="E68" s="506">
        <v>459988</v>
      </c>
      <c r="F68" s="506">
        <v>447902</v>
      </c>
      <c r="G68" s="506">
        <v>453275</v>
      </c>
      <c r="H68" s="65">
        <v>489395</v>
      </c>
      <c r="I68" s="65">
        <v>486728</v>
      </c>
      <c r="J68" s="63"/>
      <c r="K68" s="65">
        <v>327957</v>
      </c>
      <c r="L68" s="65">
        <v>385601</v>
      </c>
      <c r="M68" s="65">
        <v>317441</v>
      </c>
      <c r="N68" s="65">
        <v>522916</v>
      </c>
      <c r="O68" s="65">
        <v>497231</v>
      </c>
      <c r="P68" s="65">
        <v>573945</v>
      </c>
      <c r="Q68" s="65">
        <v>590644</v>
      </c>
      <c r="R68" s="65">
        <v>478310</v>
      </c>
    </row>
    <row r="69" spans="1:18">
      <c r="A69" s="58" t="s">
        <v>294</v>
      </c>
      <c r="B69" s="506">
        <v>1413406</v>
      </c>
      <c r="C69" s="506">
        <v>1427666</v>
      </c>
      <c r="D69" s="506">
        <v>1375279</v>
      </c>
      <c r="E69" s="506">
        <v>1459354</v>
      </c>
      <c r="F69" s="506">
        <v>1482872</v>
      </c>
      <c r="G69" s="506">
        <v>1482008</v>
      </c>
      <c r="H69" s="65">
        <v>1563707</v>
      </c>
      <c r="I69" s="65">
        <v>1594486</v>
      </c>
      <c r="J69" s="63"/>
      <c r="K69" s="65">
        <v>795177</v>
      </c>
      <c r="L69" s="65">
        <v>877308</v>
      </c>
      <c r="M69" s="65">
        <v>757862</v>
      </c>
      <c r="N69" s="65">
        <v>978258</v>
      </c>
      <c r="O69" s="65">
        <v>1067888</v>
      </c>
      <c r="P69" s="65">
        <v>1166438</v>
      </c>
      <c r="Q69" s="65">
        <v>1299889</v>
      </c>
      <c r="R69" s="65">
        <v>1257136</v>
      </c>
    </row>
    <row r="70" spans="1:18">
      <c r="A70" s="58"/>
      <c r="B70" s="58"/>
      <c r="C70" s="58"/>
      <c r="D70" s="58"/>
      <c r="E70" s="58"/>
      <c r="F70" s="58"/>
      <c r="G70" s="58"/>
      <c r="H70" s="63"/>
      <c r="I70" s="63"/>
      <c r="J70" s="63"/>
      <c r="K70" s="63"/>
      <c r="L70" s="63"/>
      <c r="M70" s="63"/>
      <c r="N70" s="63"/>
      <c r="O70" s="63"/>
      <c r="P70" s="63"/>
      <c r="Q70" s="63"/>
      <c r="R70" s="63"/>
    </row>
    <row r="71" spans="1:18">
      <c r="A71" s="58"/>
      <c r="B71" s="58"/>
      <c r="C71" s="58"/>
      <c r="D71" s="58"/>
      <c r="E71" s="58"/>
      <c r="F71" s="58"/>
      <c r="G71" s="58"/>
      <c r="H71" s="63"/>
      <c r="I71" s="63"/>
      <c r="J71" s="63"/>
      <c r="K71" s="63"/>
      <c r="L71" s="63"/>
      <c r="M71" s="63"/>
      <c r="N71" s="63"/>
      <c r="O71" s="63"/>
      <c r="P71" s="63"/>
      <c r="Q71" s="63"/>
      <c r="R71" s="63"/>
    </row>
    <row r="72" spans="1:18">
      <c r="A72" s="58"/>
      <c r="B72" s="58"/>
      <c r="C72" s="58"/>
      <c r="D72" s="58"/>
      <c r="E72" s="58"/>
      <c r="F72" s="58"/>
      <c r="G72" s="58"/>
      <c r="H72" s="63"/>
      <c r="I72" s="63"/>
      <c r="J72" s="63"/>
      <c r="K72" s="63"/>
      <c r="L72" s="63"/>
      <c r="M72" s="63"/>
      <c r="N72" s="63"/>
      <c r="O72" s="63"/>
      <c r="P72" s="63"/>
      <c r="Q72" s="63"/>
      <c r="R72" s="63"/>
    </row>
    <row r="73" spans="1:18" ht="24.75" customHeight="1">
      <c r="A73" s="555" t="s">
        <v>853</v>
      </c>
      <c r="B73" s="555"/>
      <c r="C73" s="555"/>
      <c r="D73" s="555"/>
      <c r="E73" s="555"/>
      <c r="F73" s="58"/>
      <c r="G73" s="58"/>
      <c r="H73" s="63"/>
      <c r="I73" s="63"/>
      <c r="J73" s="63"/>
      <c r="K73" s="63"/>
      <c r="L73" s="63"/>
      <c r="M73" s="63"/>
      <c r="N73" s="63"/>
      <c r="O73" s="63"/>
      <c r="P73" s="63"/>
      <c r="Q73" s="63"/>
      <c r="R73" s="63"/>
    </row>
    <row r="74" spans="1:18">
      <c r="A74" s="607"/>
      <c r="B74" s="571" t="s">
        <v>256</v>
      </c>
      <c r="C74" s="571"/>
      <c r="D74" s="571" t="s">
        <v>207</v>
      </c>
      <c r="E74" s="571"/>
      <c r="F74" s="58"/>
      <c r="G74" s="58"/>
      <c r="H74" s="63"/>
      <c r="I74" s="63"/>
      <c r="J74" s="63"/>
      <c r="K74" s="63"/>
      <c r="L74" s="63"/>
      <c r="M74" s="63"/>
      <c r="N74" s="63"/>
      <c r="O74" s="63"/>
      <c r="P74" s="63"/>
      <c r="Q74" s="63"/>
      <c r="R74" s="63"/>
    </row>
    <row r="75" spans="1:18">
      <c r="A75" s="607"/>
      <c r="B75" s="296" t="s">
        <v>854</v>
      </c>
      <c r="C75" s="296" t="s">
        <v>225</v>
      </c>
      <c r="D75" s="296" t="s">
        <v>854</v>
      </c>
      <c r="E75" s="296" t="s">
        <v>225</v>
      </c>
      <c r="F75" s="58"/>
      <c r="G75" s="58"/>
      <c r="H75" s="63"/>
      <c r="I75" s="63"/>
      <c r="J75" s="63"/>
      <c r="K75" s="63"/>
      <c r="L75" s="63"/>
      <c r="M75" s="63"/>
      <c r="N75" s="63"/>
      <c r="O75" s="63"/>
      <c r="P75" s="63"/>
      <c r="Q75" s="63"/>
      <c r="R75" s="63"/>
    </row>
    <row r="76" spans="1:18">
      <c r="A76" s="297">
        <v>2010</v>
      </c>
      <c r="B76" s="503">
        <v>24424</v>
      </c>
      <c r="C76" s="503">
        <v>58538</v>
      </c>
      <c r="D76" s="503">
        <v>44937</v>
      </c>
      <c r="E76" s="503">
        <v>39705</v>
      </c>
      <c r="F76" s="58"/>
      <c r="G76" s="58"/>
      <c r="H76" s="63"/>
      <c r="I76" s="63"/>
      <c r="J76" s="63"/>
      <c r="K76" s="63"/>
      <c r="L76" s="63"/>
      <c r="M76" s="63"/>
      <c r="N76" s="63"/>
      <c r="O76" s="63"/>
      <c r="P76" s="63"/>
      <c r="Q76" s="63"/>
      <c r="R76" s="63"/>
    </row>
    <row r="77" spans="1:18">
      <c r="A77" s="297">
        <v>2011</v>
      </c>
      <c r="B77" s="503">
        <v>29616</v>
      </c>
      <c r="C77" s="503">
        <v>65462</v>
      </c>
      <c r="D77" s="503">
        <v>47942</v>
      </c>
      <c r="E77" s="503">
        <v>40156</v>
      </c>
      <c r="F77" s="58"/>
      <c r="G77" s="58"/>
      <c r="H77" s="63"/>
      <c r="I77" s="63"/>
      <c r="J77" s="63"/>
      <c r="K77" s="63"/>
      <c r="L77" s="63"/>
      <c r="M77" s="63"/>
      <c r="N77" s="63"/>
      <c r="O77" s="63"/>
      <c r="P77" s="63"/>
      <c r="Q77" s="63"/>
      <c r="R77" s="63"/>
    </row>
    <row r="78" spans="1:18">
      <c r="A78" s="297">
        <v>2012</v>
      </c>
      <c r="B78" s="503">
        <v>28581</v>
      </c>
      <c r="C78" s="503">
        <v>62170</v>
      </c>
      <c r="D78" s="503">
        <v>49258</v>
      </c>
      <c r="E78" s="503">
        <v>37772</v>
      </c>
      <c r="F78" s="58"/>
      <c r="G78" s="58"/>
      <c r="H78" s="63"/>
      <c r="I78" s="63"/>
      <c r="J78" s="63"/>
      <c r="K78" s="63"/>
      <c r="L78" s="63"/>
      <c r="M78" s="63"/>
      <c r="N78" s="63"/>
      <c r="O78" s="63"/>
      <c r="P78" s="63"/>
      <c r="Q78" s="63"/>
      <c r="R78" s="63"/>
    </row>
    <row r="79" spans="1:18">
      <c r="A79" s="297">
        <v>2013</v>
      </c>
      <c r="B79" s="503">
        <v>38257</v>
      </c>
      <c r="C79" s="503">
        <v>67258</v>
      </c>
      <c r="D79" s="503">
        <v>53241</v>
      </c>
      <c r="E79" s="503">
        <v>41333</v>
      </c>
      <c r="F79" s="58"/>
      <c r="G79" s="58"/>
      <c r="H79" s="63"/>
      <c r="I79" s="63"/>
      <c r="J79" s="63"/>
      <c r="K79" s="63"/>
      <c r="L79" s="63"/>
      <c r="M79" s="63"/>
      <c r="N79" s="63"/>
      <c r="O79" s="63"/>
      <c r="P79" s="63"/>
      <c r="Q79" s="63"/>
      <c r="R79" s="63"/>
    </row>
    <row r="80" spans="1:18">
      <c r="A80" s="297">
        <v>2014</v>
      </c>
      <c r="B80" s="503">
        <v>42548</v>
      </c>
      <c r="C80" s="503">
        <v>70847</v>
      </c>
      <c r="D80" s="503">
        <v>54361</v>
      </c>
      <c r="E80" s="503">
        <v>40927</v>
      </c>
      <c r="F80" s="58"/>
      <c r="G80" s="58"/>
      <c r="H80" s="63"/>
      <c r="I80" s="63"/>
      <c r="J80" s="63"/>
      <c r="K80" s="63"/>
      <c r="L80" s="63"/>
      <c r="M80" s="63"/>
      <c r="N80" s="63"/>
      <c r="O80" s="63"/>
      <c r="P80" s="63"/>
      <c r="Q80" s="63"/>
      <c r="R80" s="63"/>
    </row>
    <row r="81" spans="1:18">
      <c r="A81" s="297">
        <v>2015</v>
      </c>
      <c r="B81" s="503">
        <v>42759</v>
      </c>
      <c r="C81" s="503">
        <v>72774</v>
      </c>
      <c r="D81" s="503">
        <v>58029</v>
      </c>
      <c r="E81" s="503">
        <v>45065</v>
      </c>
      <c r="F81" s="58"/>
      <c r="G81" s="58"/>
      <c r="H81" s="63"/>
      <c r="I81" s="63"/>
      <c r="J81" s="63"/>
      <c r="K81" s="63"/>
      <c r="L81" s="63"/>
      <c r="M81" s="63"/>
      <c r="N81" s="63"/>
      <c r="O81" s="63"/>
      <c r="P81" s="63"/>
      <c r="Q81" s="63"/>
      <c r="R81" s="63"/>
    </row>
    <row r="82" spans="1:18">
      <c r="A82" s="297">
        <v>2016</v>
      </c>
      <c r="B82" s="503">
        <v>44006</v>
      </c>
      <c r="C82" s="503">
        <v>79369</v>
      </c>
      <c r="D82" s="503">
        <v>59883</v>
      </c>
      <c r="E82" s="503">
        <v>47407</v>
      </c>
      <c r="F82" s="58"/>
      <c r="G82" s="58"/>
      <c r="H82" s="63"/>
      <c r="I82" s="63"/>
      <c r="J82" s="63"/>
      <c r="K82" s="63"/>
      <c r="L82" s="63"/>
      <c r="M82" s="63"/>
      <c r="N82" s="63"/>
      <c r="O82" s="63"/>
      <c r="P82" s="63"/>
      <c r="Q82" s="63"/>
      <c r="R82" s="63"/>
    </row>
    <row r="83" spans="1:18">
      <c r="A83" s="297">
        <v>2017</v>
      </c>
      <c r="B83" s="503">
        <v>48804</v>
      </c>
      <c r="C83" s="503">
        <v>79324</v>
      </c>
      <c r="D83" s="503">
        <v>64600</v>
      </c>
      <c r="E83" s="503">
        <v>49145</v>
      </c>
      <c r="F83" s="58"/>
      <c r="G83" s="58"/>
      <c r="H83" s="63"/>
      <c r="I83" s="63"/>
      <c r="J83" s="63"/>
      <c r="K83" s="63"/>
      <c r="L83" s="63"/>
      <c r="M83" s="63"/>
      <c r="N83" s="63"/>
      <c r="O83" s="63"/>
      <c r="P83" s="63"/>
      <c r="Q83" s="63"/>
      <c r="R83" s="63"/>
    </row>
    <row r="84" spans="1:18">
      <c r="A84" s="535" t="s">
        <v>849</v>
      </c>
      <c r="B84" s="535"/>
      <c r="C84" s="535"/>
      <c r="D84" s="535"/>
      <c r="E84" s="535"/>
      <c r="F84" s="58"/>
      <c r="G84" s="58"/>
      <c r="H84" s="63"/>
      <c r="I84" s="63"/>
      <c r="J84" s="63"/>
      <c r="K84" s="63"/>
      <c r="L84" s="63"/>
      <c r="M84" s="63"/>
      <c r="N84" s="63"/>
      <c r="O84" s="63"/>
      <c r="P84" s="63"/>
      <c r="Q84" s="63"/>
      <c r="R84" s="63"/>
    </row>
    <row r="85" spans="1:18">
      <c r="A85" s="64"/>
      <c r="B85" s="58"/>
      <c r="C85" s="58"/>
      <c r="D85" s="58"/>
      <c r="E85" s="58"/>
      <c r="F85" s="58"/>
      <c r="G85" s="58"/>
      <c r="H85" s="63"/>
      <c r="I85" s="63"/>
      <c r="J85" s="63"/>
      <c r="K85" s="63"/>
      <c r="L85" s="63"/>
      <c r="M85" s="63"/>
      <c r="N85" s="63"/>
      <c r="O85" s="63"/>
      <c r="P85" s="63"/>
      <c r="Q85" s="63"/>
      <c r="R85" s="63"/>
    </row>
    <row r="86" spans="1:18">
      <c r="A86" s="58"/>
      <c r="B86" s="58"/>
      <c r="C86" s="58"/>
      <c r="D86" s="58"/>
      <c r="E86" s="58"/>
      <c r="F86" s="58"/>
      <c r="G86" s="58"/>
      <c r="H86" s="63"/>
      <c r="I86" s="63"/>
      <c r="J86" s="63"/>
      <c r="K86" s="63"/>
      <c r="L86" s="63"/>
      <c r="M86" s="63"/>
      <c r="N86" s="63"/>
      <c r="O86" s="63"/>
      <c r="P86" s="63"/>
      <c r="Q86" s="63"/>
      <c r="R86" s="63"/>
    </row>
    <row r="87" spans="1:18">
      <c r="A87" s="58"/>
      <c r="B87" s="64" t="s">
        <v>256</v>
      </c>
      <c r="C87" s="58"/>
      <c r="D87" s="58"/>
      <c r="E87" s="58"/>
      <c r="F87" s="58"/>
      <c r="G87" s="58"/>
      <c r="H87" s="63"/>
      <c r="I87" s="63"/>
      <c r="J87" s="63"/>
      <c r="K87" s="64" t="s">
        <v>207</v>
      </c>
      <c r="L87" s="63"/>
      <c r="M87" s="63"/>
      <c r="N87" s="63"/>
      <c r="O87" s="63"/>
      <c r="P87" s="63"/>
      <c r="Q87" s="63"/>
      <c r="R87" s="63"/>
    </row>
    <row r="88" spans="1:18">
      <c r="A88" s="58"/>
      <c r="B88" s="58">
        <v>2010</v>
      </c>
      <c r="C88" s="58">
        <v>2011</v>
      </c>
      <c r="D88" s="58">
        <v>2012</v>
      </c>
      <c r="E88" s="58">
        <v>2013</v>
      </c>
      <c r="F88" s="58">
        <v>2014</v>
      </c>
      <c r="G88" s="58">
        <v>2015</v>
      </c>
      <c r="H88" s="63">
        <v>2016</v>
      </c>
      <c r="I88" s="63">
        <v>2017</v>
      </c>
      <c r="J88" s="63"/>
      <c r="K88" s="63">
        <v>2010</v>
      </c>
      <c r="L88" s="63">
        <v>2011</v>
      </c>
      <c r="M88" s="63">
        <v>2012</v>
      </c>
      <c r="N88" s="63">
        <v>2013</v>
      </c>
      <c r="O88" s="63">
        <v>2014</v>
      </c>
      <c r="P88" s="63">
        <v>2015</v>
      </c>
      <c r="Q88" s="63">
        <v>2016</v>
      </c>
      <c r="R88" s="63">
        <v>2017</v>
      </c>
    </row>
    <row r="89" spans="1:18">
      <c r="A89" s="58" t="s">
        <v>303</v>
      </c>
      <c r="B89" s="58">
        <v>24424</v>
      </c>
      <c r="C89" s="58">
        <v>29616</v>
      </c>
      <c r="D89" s="58">
        <v>28581</v>
      </c>
      <c r="E89" s="58">
        <v>38257</v>
      </c>
      <c r="F89" s="58">
        <v>42548</v>
      </c>
      <c r="G89" s="58">
        <v>42759</v>
      </c>
      <c r="H89" s="63">
        <v>44006</v>
      </c>
      <c r="I89" s="65">
        <v>48804</v>
      </c>
      <c r="J89" s="63"/>
      <c r="K89" s="63">
        <v>44937</v>
      </c>
      <c r="L89" s="63">
        <v>47942</v>
      </c>
      <c r="M89" s="63">
        <v>49258</v>
      </c>
      <c r="N89" s="63">
        <v>53241</v>
      </c>
      <c r="O89" s="63">
        <v>54361</v>
      </c>
      <c r="P89" s="63">
        <v>58029</v>
      </c>
      <c r="Q89" s="63">
        <v>59883</v>
      </c>
      <c r="R89" s="65">
        <v>64600</v>
      </c>
    </row>
    <row r="90" spans="1:18">
      <c r="A90" s="58" t="s">
        <v>225</v>
      </c>
      <c r="B90" s="58">
        <v>58538</v>
      </c>
      <c r="C90" s="58">
        <v>65462</v>
      </c>
      <c r="D90" s="58">
        <v>62170</v>
      </c>
      <c r="E90" s="58">
        <v>67258</v>
      </c>
      <c r="F90" s="58">
        <v>70847</v>
      </c>
      <c r="G90" s="58">
        <v>72774</v>
      </c>
      <c r="H90" s="63">
        <v>79369</v>
      </c>
      <c r="I90" s="65">
        <v>79324</v>
      </c>
      <c r="J90" s="63"/>
      <c r="K90" s="63">
        <v>39705</v>
      </c>
      <c r="L90" s="63">
        <v>40156</v>
      </c>
      <c r="M90" s="63">
        <v>37772</v>
      </c>
      <c r="N90" s="63">
        <v>41333</v>
      </c>
      <c r="O90" s="63">
        <v>40927</v>
      </c>
      <c r="P90" s="63">
        <v>45065</v>
      </c>
      <c r="Q90" s="63">
        <v>47407</v>
      </c>
      <c r="R90" s="65">
        <v>49145</v>
      </c>
    </row>
    <row r="91" spans="1:18">
      <c r="A91" s="58"/>
      <c r="B91" s="58"/>
      <c r="C91" s="58"/>
      <c r="D91" s="58"/>
      <c r="E91" s="58"/>
      <c r="F91" s="58"/>
      <c r="G91" s="58"/>
      <c r="H91" s="63"/>
      <c r="I91" s="63"/>
      <c r="J91" s="63"/>
      <c r="K91" s="63"/>
      <c r="L91" s="63"/>
      <c r="M91" s="63"/>
      <c r="N91" s="63"/>
      <c r="O91" s="63"/>
      <c r="P91" s="63"/>
      <c r="Q91" s="63"/>
      <c r="R91" s="63"/>
    </row>
    <row r="92" spans="1:18">
      <c r="A92" s="58"/>
      <c r="B92" s="58"/>
      <c r="C92" s="58"/>
      <c r="D92" s="58"/>
      <c r="E92" s="58"/>
      <c r="F92" s="58"/>
      <c r="G92" s="58"/>
      <c r="H92" s="63"/>
      <c r="I92" s="63"/>
      <c r="J92" s="63"/>
      <c r="K92" s="63"/>
      <c r="L92" s="63"/>
      <c r="M92" s="63"/>
      <c r="N92" s="63"/>
      <c r="O92" s="63"/>
      <c r="P92" s="63"/>
      <c r="Q92" s="63"/>
      <c r="R92" s="63"/>
    </row>
    <row r="93" spans="1:18">
      <c r="A93" s="58"/>
      <c r="B93" s="58"/>
      <c r="C93" s="58"/>
      <c r="D93" s="58"/>
      <c r="E93" s="58"/>
      <c r="F93" s="58"/>
      <c r="G93" s="58"/>
      <c r="H93" s="63"/>
      <c r="I93" s="63"/>
      <c r="J93" s="63"/>
      <c r="K93" s="63"/>
      <c r="L93" s="63"/>
      <c r="M93" s="63"/>
      <c r="N93" s="63"/>
      <c r="O93" s="63"/>
      <c r="P93" s="63"/>
      <c r="Q93" s="63"/>
      <c r="R93" s="63"/>
    </row>
    <row r="94" spans="1:18" ht="35.25" customHeight="1">
      <c r="A94" s="555" t="s">
        <v>855</v>
      </c>
      <c r="B94" s="555"/>
      <c r="C94" s="555"/>
      <c r="D94" s="58"/>
      <c r="E94" s="58"/>
      <c r="F94" s="58"/>
      <c r="G94" s="58"/>
      <c r="H94" s="63"/>
      <c r="I94" s="63"/>
      <c r="J94" s="63"/>
      <c r="K94" s="63"/>
      <c r="L94" s="63"/>
      <c r="M94" s="63"/>
      <c r="N94" s="63"/>
      <c r="O94" s="63"/>
      <c r="P94" s="63"/>
      <c r="Q94" s="63"/>
      <c r="R94" s="63"/>
    </row>
    <row r="95" spans="1:18">
      <c r="A95" s="297"/>
      <c r="B95" s="296" t="s">
        <v>256</v>
      </c>
      <c r="C95" s="296" t="s">
        <v>207</v>
      </c>
      <c r="D95" s="58"/>
      <c r="E95" s="58"/>
      <c r="F95" s="58"/>
      <c r="G95" s="58"/>
      <c r="H95" s="63"/>
      <c r="I95" s="63"/>
      <c r="J95" s="63"/>
      <c r="K95" s="63"/>
      <c r="L95" s="63"/>
      <c r="M95" s="63"/>
      <c r="N95" s="63"/>
      <c r="O95" s="63"/>
      <c r="P95" s="63"/>
      <c r="Q95" s="63"/>
      <c r="R95" s="63"/>
    </row>
    <row r="96" spans="1:18">
      <c r="A96" s="297">
        <v>2010</v>
      </c>
      <c r="B96" s="503">
        <v>452174</v>
      </c>
      <c r="C96" s="503">
        <v>291181</v>
      </c>
      <c r="D96" s="58"/>
      <c r="E96" s="58"/>
      <c r="F96" s="58"/>
      <c r="G96" s="58"/>
      <c r="H96" s="63"/>
      <c r="I96" s="63"/>
      <c r="J96" s="63"/>
      <c r="K96" s="63"/>
      <c r="L96" s="63"/>
      <c r="M96" s="63"/>
      <c r="N96" s="63"/>
      <c r="O96" s="63"/>
      <c r="P96" s="63"/>
      <c r="Q96" s="63"/>
      <c r="R96" s="63"/>
    </row>
    <row r="97" spans="1:7">
      <c r="A97" s="297">
        <v>2011</v>
      </c>
      <c r="B97" s="503">
        <v>448671</v>
      </c>
      <c r="C97" s="503">
        <v>290480</v>
      </c>
      <c r="D97" s="58"/>
      <c r="E97" s="58"/>
      <c r="F97" s="58"/>
      <c r="G97" s="58"/>
    </row>
    <row r="98" spans="1:7">
      <c r="A98" s="297">
        <v>2012</v>
      </c>
      <c r="B98" s="503">
        <v>429017</v>
      </c>
      <c r="C98" s="503">
        <v>295755</v>
      </c>
      <c r="D98" s="58"/>
      <c r="E98" s="58"/>
      <c r="F98" s="58"/>
      <c r="G98" s="58"/>
    </row>
    <row r="99" spans="1:7">
      <c r="A99" s="297">
        <v>2013</v>
      </c>
      <c r="B99" s="503">
        <v>435064</v>
      </c>
      <c r="C99" s="503">
        <v>323068</v>
      </c>
      <c r="D99" s="58"/>
      <c r="E99" s="58"/>
      <c r="F99" s="58"/>
      <c r="G99" s="58"/>
    </row>
    <row r="100" spans="1:7">
      <c r="A100" s="297">
        <v>2014</v>
      </c>
      <c r="B100" s="503">
        <v>449112</v>
      </c>
      <c r="C100" s="503">
        <v>338552</v>
      </c>
      <c r="D100" s="58"/>
      <c r="E100" s="58"/>
      <c r="F100" s="58"/>
      <c r="G100" s="58"/>
    </row>
    <row r="101" spans="1:7">
      <c r="A101" s="297">
        <v>2015</v>
      </c>
      <c r="B101" s="503">
        <v>468117</v>
      </c>
      <c r="C101" s="503">
        <v>362898</v>
      </c>
      <c r="D101" s="58"/>
      <c r="E101" s="58"/>
      <c r="F101" s="58"/>
      <c r="G101" s="58"/>
    </row>
    <row r="102" spans="1:7">
      <c r="A102" s="297">
        <v>2016</v>
      </c>
      <c r="B102" s="503">
        <v>497860</v>
      </c>
      <c r="C102" s="503">
        <v>385896</v>
      </c>
      <c r="D102" s="58"/>
      <c r="E102" s="58"/>
      <c r="F102" s="58"/>
      <c r="G102" s="58"/>
    </row>
    <row r="103" spans="1:7">
      <c r="A103" s="297">
        <v>2017</v>
      </c>
      <c r="B103" s="503">
        <v>504013</v>
      </c>
      <c r="C103" s="503">
        <v>384566</v>
      </c>
      <c r="D103" s="58"/>
      <c r="E103" s="58"/>
      <c r="F103" s="58"/>
      <c r="G103" s="58"/>
    </row>
    <row r="104" spans="1:7">
      <c r="A104" s="535" t="s">
        <v>849</v>
      </c>
      <c r="B104" s="535"/>
      <c r="C104" s="535"/>
      <c r="D104" s="58"/>
      <c r="E104" s="58"/>
      <c r="F104" s="58"/>
      <c r="G104" s="58"/>
    </row>
  </sheetData>
  <mergeCells count="21">
    <mergeCell ref="A104:C104"/>
    <mergeCell ref="A74:A75"/>
    <mergeCell ref="B74:C74"/>
    <mergeCell ref="D74:E74"/>
    <mergeCell ref="A84:E84"/>
    <mergeCell ref="A94:C94"/>
    <mergeCell ref="A53:A54"/>
    <mergeCell ref="B53:C53"/>
    <mergeCell ref="D53:E53"/>
    <mergeCell ref="A63:E63"/>
    <mergeCell ref="A73:E73"/>
    <mergeCell ref="A30:A31"/>
    <mergeCell ref="B30:D30"/>
    <mergeCell ref="E30:G30"/>
    <mergeCell ref="A40:G40"/>
    <mergeCell ref="A52:E52"/>
    <mergeCell ref="A1:C1"/>
    <mergeCell ref="A11:C11"/>
    <mergeCell ref="A16:C16"/>
    <mergeCell ref="A26:C26"/>
    <mergeCell ref="A29:G29"/>
  </mergeCells>
  <pageMargins left="0.74791666666666701" right="0.74791666666666701" top="1.2993055555555599" bottom="1.2993055555555599" header="0.51180555555555496" footer="0.51180555555555496"/>
  <pageSetup paperSize="9" pageOrder="overThenDown" orientation="portrait" horizontalDpi="300" verticalDpi="300"/>
  <rowBreaks count="3" manualBreakCount="3">
    <brk id="27" max="16383" man="1"/>
    <brk id="65" max="16383" man="1"/>
    <brk id="107" max="16383" man="1"/>
  </rowBreaks>
  <colBreaks count="1" manualBreakCount="1">
    <brk id="14" max="1048575" man="1"/>
  </colBreaks>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W42"/>
  <sheetViews>
    <sheetView zoomScale="110" zoomScaleNormal="110" workbookViewId="0">
      <selection activeCell="V14" sqref="V14"/>
    </sheetView>
  </sheetViews>
  <sheetFormatPr baseColWidth="10" defaultColWidth="11.125" defaultRowHeight="14.25"/>
  <cols>
    <col min="1" max="1" width="47.5" style="101" customWidth="1"/>
    <col min="2" max="19" width="4.625" style="101" customWidth="1"/>
    <col min="20" max="20" width="9.5" style="101" customWidth="1"/>
    <col min="21" max="257" width="11.125" style="101"/>
  </cols>
  <sheetData>
    <row r="1" spans="1:20">
      <c r="A1" s="590" t="s">
        <v>856</v>
      </c>
      <c r="B1" s="590"/>
      <c r="C1" s="590"/>
      <c r="D1" s="590"/>
      <c r="E1" s="590"/>
      <c r="F1" s="590"/>
      <c r="G1" s="590"/>
      <c r="H1" s="590"/>
      <c r="I1" s="590"/>
      <c r="J1" s="590"/>
      <c r="K1" s="590"/>
      <c r="L1" s="590"/>
      <c r="M1" s="590"/>
      <c r="N1" s="590"/>
      <c r="O1" s="590"/>
      <c r="P1" s="590"/>
      <c r="Q1" s="590"/>
      <c r="R1" s="590"/>
      <c r="T1" s="58"/>
    </row>
    <row r="2" spans="1:20">
      <c r="A2" s="507"/>
      <c r="B2" s="508">
        <v>2000</v>
      </c>
      <c r="C2" s="508">
        <v>2001</v>
      </c>
      <c r="D2" s="508">
        <v>2002</v>
      </c>
      <c r="E2" s="508">
        <v>2003</v>
      </c>
      <c r="F2" s="508">
        <v>2004</v>
      </c>
      <c r="G2" s="508">
        <v>2005</v>
      </c>
      <c r="H2" s="508">
        <v>2006</v>
      </c>
      <c r="I2" s="508">
        <v>2007</v>
      </c>
      <c r="J2" s="508">
        <v>2008</v>
      </c>
      <c r="K2" s="508">
        <v>2009</v>
      </c>
      <c r="L2" s="508">
        <v>2010</v>
      </c>
      <c r="M2" s="508">
        <v>2011</v>
      </c>
      <c r="N2" s="508">
        <v>2012</v>
      </c>
      <c r="O2" s="508">
        <v>2013</v>
      </c>
      <c r="P2" s="508">
        <v>2014</v>
      </c>
      <c r="Q2" s="508">
        <v>2015</v>
      </c>
      <c r="R2" s="508">
        <v>2016</v>
      </c>
      <c r="T2" s="196" t="s">
        <v>857</v>
      </c>
    </row>
    <row r="3" spans="1:20">
      <c r="A3" s="54" t="s">
        <v>356</v>
      </c>
      <c r="B3" s="509">
        <v>63.5</v>
      </c>
      <c r="C3" s="509">
        <v>42.8</v>
      </c>
      <c r="D3" s="509">
        <v>51.6</v>
      </c>
      <c r="E3" s="509">
        <v>40</v>
      </c>
      <c r="F3" s="509">
        <v>46.9</v>
      </c>
      <c r="G3" s="509">
        <v>35.700000000000003</v>
      </c>
      <c r="H3" s="509">
        <v>45.6</v>
      </c>
      <c r="I3" s="509">
        <v>45.6</v>
      </c>
      <c r="J3" s="509">
        <v>41.4</v>
      </c>
      <c r="K3" s="509">
        <v>61</v>
      </c>
      <c r="L3" s="509">
        <v>44.1</v>
      </c>
      <c r="M3" s="509">
        <v>67.8</v>
      </c>
      <c r="N3" s="509">
        <v>45.2</v>
      </c>
      <c r="O3" s="509">
        <v>55.8</v>
      </c>
      <c r="P3" s="509">
        <v>52.7</v>
      </c>
      <c r="Q3" s="509">
        <v>73.5</v>
      </c>
      <c r="R3" s="509">
        <v>65.5</v>
      </c>
      <c r="T3" s="510">
        <f t="shared" ref="T3:T20" si="0">AVERAGE(B3:R3)</f>
        <v>51.688235294117646</v>
      </c>
    </row>
    <row r="4" spans="1:20">
      <c r="A4" s="54" t="s">
        <v>371</v>
      </c>
      <c r="B4" s="509">
        <v>50.2</v>
      </c>
      <c r="C4" s="509">
        <v>40.4</v>
      </c>
      <c r="D4" s="509">
        <v>44.1</v>
      </c>
      <c r="E4" s="509">
        <v>46.4</v>
      </c>
      <c r="F4" s="509">
        <v>47.7</v>
      </c>
      <c r="G4" s="509">
        <v>43.4</v>
      </c>
      <c r="H4" s="509">
        <v>48.4</v>
      </c>
      <c r="I4" s="509">
        <v>41.1</v>
      </c>
      <c r="J4" s="509">
        <v>40.700000000000003</v>
      </c>
      <c r="K4" s="509">
        <v>38.200000000000003</v>
      </c>
      <c r="L4" s="509">
        <v>42.2</v>
      </c>
      <c r="M4" s="509">
        <v>45.9</v>
      </c>
      <c r="N4" s="509">
        <v>40.6</v>
      </c>
      <c r="O4" s="509">
        <v>43.8</v>
      </c>
      <c r="P4" s="509">
        <v>34.299999999999997</v>
      </c>
      <c r="Q4" s="509">
        <v>53</v>
      </c>
      <c r="R4" s="509">
        <v>65.599999999999994</v>
      </c>
      <c r="T4" s="510">
        <f t="shared" si="0"/>
        <v>45.058823529411761</v>
      </c>
    </row>
    <row r="5" spans="1:20">
      <c r="A5" s="54" t="s">
        <v>361</v>
      </c>
      <c r="B5" s="509">
        <v>38</v>
      </c>
      <c r="C5" s="509">
        <v>26</v>
      </c>
      <c r="D5" s="509">
        <v>35.4</v>
      </c>
      <c r="E5" s="509">
        <v>38.1</v>
      </c>
      <c r="F5" s="509">
        <v>47.2</v>
      </c>
      <c r="G5" s="509">
        <v>46.3</v>
      </c>
      <c r="H5" s="509">
        <v>44.4</v>
      </c>
      <c r="I5" s="509">
        <v>48.6</v>
      </c>
      <c r="J5" s="509">
        <v>45.4</v>
      </c>
      <c r="K5" s="509">
        <v>41.3</v>
      </c>
      <c r="L5" s="509">
        <v>37</v>
      </c>
      <c r="M5" s="509">
        <v>46.3</v>
      </c>
      <c r="N5" s="509">
        <v>44.6</v>
      </c>
      <c r="O5" s="509">
        <v>44</v>
      </c>
      <c r="P5" s="509">
        <v>48</v>
      </c>
      <c r="Q5" s="509">
        <v>42.8</v>
      </c>
      <c r="R5" s="509">
        <v>46.2</v>
      </c>
      <c r="T5" s="510">
        <f t="shared" si="0"/>
        <v>42.329411764705881</v>
      </c>
    </row>
    <row r="6" spans="1:20">
      <c r="A6" s="54" t="s">
        <v>370</v>
      </c>
      <c r="B6" s="509">
        <v>3.8</v>
      </c>
      <c r="C6" s="509">
        <v>3.7</v>
      </c>
      <c r="D6" s="509">
        <v>3.6</v>
      </c>
      <c r="E6" s="509">
        <v>7</v>
      </c>
      <c r="F6" s="509">
        <v>20.399999999999999</v>
      </c>
      <c r="G6" s="509">
        <v>30</v>
      </c>
      <c r="H6" s="509">
        <v>35.5</v>
      </c>
      <c r="I6" s="509">
        <v>74.2</v>
      </c>
      <c r="J6" s="509">
        <v>37.5</v>
      </c>
      <c r="K6" s="509">
        <v>56.3</v>
      </c>
      <c r="L6" s="509">
        <v>43.8</v>
      </c>
      <c r="M6" s="509">
        <v>62.5</v>
      </c>
      <c r="N6" s="509">
        <v>40.200000000000003</v>
      </c>
      <c r="O6" s="509">
        <v>55.9</v>
      </c>
      <c r="P6" s="509">
        <v>56.4</v>
      </c>
      <c r="Q6" s="509">
        <v>78.900000000000006</v>
      </c>
      <c r="R6" s="509">
        <v>51.6</v>
      </c>
      <c r="T6" s="510">
        <f t="shared" si="0"/>
        <v>38.9</v>
      </c>
    </row>
    <row r="7" spans="1:20">
      <c r="A7" s="54" t="s">
        <v>388</v>
      </c>
      <c r="B7" s="509">
        <v>40.6</v>
      </c>
      <c r="C7" s="509">
        <v>44.9</v>
      </c>
      <c r="D7" s="509">
        <v>36.9</v>
      </c>
      <c r="E7" s="509">
        <v>39.6</v>
      </c>
      <c r="F7" s="509">
        <v>35.5</v>
      </c>
      <c r="G7" s="509">
        <v>45.7</v>
      </c>
      <c r="H7" s="509">
        <v>39</v>
      </c>
      <c r="I7" s="509">
        <v>44.3</v>
      </c>
      <c r="J7" s="509">
        <v>44.7</v>
      </c>
      <c r="K7" s="509">
        <v>33.299999999999997</v>
      </c>
      <c r="L7" s="509">
        <v>35.4</v>
      </c>
      <c r="M7" s="509">
        <v>34.299999999999997</v>
      </c>
      <c r="N7" s="509">
        <v>26.4</v>
      </c>
      <c r="O7" s="509">
        <v>32.6</v>
      </c>
      <c r="P7" s="509">
        <v>33.700000000000003</v>
      </c>
      <c r="Q7" s="509">
        <v>41.4</v>
      </c>
      <c r="R7" s="509">
        <v>46.7</v>
      </c>
      <c r="T7" s="510">
        <f t="shared" si="0"/>
        <v>38.529411764705884</v>
      </c>
    </row>
    <row r="8" spans="1:20">
      <c r="A8" s="54" t="s">
        <v>363</v>
      </c>
      <c r="B8" s="509">
        <v>27.2</v>
      </c>
      <c r="C8" s="509">
        <v>30.2</v>
      </c>
      <c r="D8" s="509">
        <v>35.5</v>
      </c>
      <c r="E8" s="509">
        <v>29.3</v>
      </c>
      <c r="F8" s="509">
        <v>30.5</v>
      </c>
      <c r="G8" s="509">
        <v>36.700000000000003</v>
      </c>
      <c r="H8" s="509">
        <v>36.700000000000003</v>
      </c>
      <c r="I8" s="509">
        <v>34</v>
      </c>
      <c r="J8" s="509">
        <v>39.1</v>
      </c>
      <c r="K8" s="509">
        <v>34</v>
      </c>
      <c r="L8" s="509">
        <v>40.200000000000003</v>
      </c>
      <c r="M8" s="509">
        <v>41.4</v>
      </c>
      <c r="N8" s="509">
        <v>51.1</v>
      </c>
      <c r="O8" s="509">
        <v>52.8</v>
      </c>
      <c r="P8" s="509">
        <v>48.5</v>
      </c>
      <c r="Q8" s="509">
        <v>42.5</v>
      </c>
      <c r="R8" s="509">
        <v>42.2</v>
      </c>
      <c r="T8" s="510">
        <f t="shared" si="0"/>
        <v>38.347058823529409</v>
      </c>
    </row>
    <row r="9" spans="1:20" s="58" customFormat="1" ht="11.25">
      <c r="A9" s="511" t="s">
        <v>374</v>
      </c>
      <c r="B9" s="512">
        <v>36.799999999999997</v>
      </c>
      <c r="C9" s="512">
        <v>13.7</v>
      </c>
      <c r="D9" s="512">
        <v>36</v>
      </c>
      <c r="E9" s="512">
        <v>33.799999999999997</v>
      </c>
      <c r="F9" s="512">
        <v>46.1</v>
      </c>
      <c r="G9" s="512">
        <v>46.9</v>
      </c>
      <c r="H9" s="512">
        <v>42</v>
      </c>
      <c r="I9" s="512">
        <v>32</v>
      </c>
      <c r="J9" s="512">
        <v>38.299999999999997</v>
      </c>
      <c r="K9" s="512">
        <v>32.700000000000003</v>
      </c>
      <c r="L9" s="512">
        <v>30.6</v>
      </c>
      <c r="M9" s="512">
        <v>33.299999999999997</v>
      </c>
      <c r="N9" s="512">
        <v>37.5</v>
      </c>
      <c r="O9" s="512">
        <v>35.1</v>
      </c>
      <c r="P9" s="512">
        <v>47.1</v>
      </c>
      <c r="Q9" s="512">
        <v>38</v>
      </c>
      <c r="R9" s="512">
        <v>40</v>
      </c>
      <c r="T9" s="513">
        <f t="shared" si="0"/>
        <v>36.464705882352945</v>
      </c>
    </row>
    <row r="10" spans="1:20">
      <c r="A10" s="54" t="s">
        <v>368</v>
      </c>
      <c r="B10" s="509">
        <v>38.5</v>
      </c>
      <c r="C10" s="509">
        <v>37.799999999999997</v>
      </c>
      <c r="D10" s="509">
        <v>35.1</v>
      </c>
      <c r="E10" s="509">
        <v>27.7</v>
      </c>
      <c r="F10" s="509">
        <v>41</v>
      </c>
      <c r="G10" s="509">
        <v>37.299999999999997</v>
      </c>
      <c r="H10" s="509">
        <v>41.7</v>
      </c>
      <c r="I10" s="509">
        <v>26.2</v>
      </c>
      <c r="J10" s="509">
        <v>22.6</v>
      </c>
      <c r="K10" s="509">
        <v>31.7</v>
      </c>
      <c r="L10" s="509">
        <v>28.1</v>
      </c>
      <c r="M10" s="509">
        <v>32.799999999999997</v>
      </c>
      <c r="N10" s="509">
        <v>18.600000000000001</v>
      </c>
      <c r="O10" s="509">
        <v>24.8</v>
      </c>
      <c r="P10" s="509">
        <v>45.3</v>
      </c>
      <c r="Q10" s="509">
        <v>54.6</v>
      </c>
      <c r="R10" s="509">
        <v>60.9</v>
      </c>
      <c r="T10" s="510">
        <f t="shared" si="0"/>
        <v>35.570588235294117</v>
      </c>
    </row>
    <row r="11" spans="1:20">
      <c r="A11" s="54" t="s">
        <v>364</v>
      </c>
      <c r="B11" s="509">
        <v>37</v>
      </c>
      <c r="C11" s="509">
        <v>35.9</v>
      </c>
      <c r="D11" s="509">
        <v>35.4</v>
      </c>
      <c r="E11" s="509">
        <v>36</v>
      </c>
      <c r="F11" s="509">
        <v>36.5</v>
      </c>
      <c r="G11" s="509">
        <v>36.200000000000003</v>
      </c>
      <c r="H11" s="509">
        <v>31.8</v>
      </c>
      <c r="I11" s="509">
        <v>37.200000000000003</v>
      </c>
      <c r="J11" s="509">
        <v>33.200000000000003</v>
      </c>
      <c r="K11" s="509">
        <v>32.200000000000003</v>
      </c>
      <c r="L11" s="509">
        <v>30.1</v>
      </c>
      <c r="M11" s="509">
        <v>32.4</v>
      </c>
      <c r="N11" s="509">
        <v>34.700000000000003</v>
      </c>
      <c r="O11" s="509">
        <v>33.4</v>
      </c>
      <c r="P11" s="509">
        <v>35</v>
      </c>
      <c r="Q11" s="509">
        <v>41.4</v>
      </c>
      <c r="R11" s="509">
        <v>38.6</v>
      </c>
      <c r="T11" s="510">
        <f t="shared" si="0"/>
        <v>35.117647058823529</v>
      </c>
    </row>
    <row r="12" spans="1:20">
      <c r="A12" s="511" t="s">
        <v>369</v>
      </c>
      <c r="B12" s="512">
        <v>33.9</v>
      </c>
      <c r="C12" s="512">
        <v>32.5</v>
      </c>
      <c r="D12" s="512">
        <v>33.700000000000003</v>
      </c>
      <c r="E12" s="512">
        <v>33.799999999999997</v>
      </c>
      <c r="F12" s="512">
        <v>34.6</v>
      </c>
      <c r="G12" s="512">
        <v>35.1</v>
      </c>
      <c r="H12" s="512">
        <v>33.799999999999997</v>
      </c>
      <c r="I12" s="512">
        <v>34.299999999999997</v>
      </c>
      <c r="J12" s="512">
        <v>34.200000000000003</v>
      </c>
      <c r="K12" s="512">
        <v>34.4</v>
      </c>
      <c r="L12" s="512">
        <v>31.9</v>
      </c>
      <c r="M12" s="512">
        <v>35.299999999999997</v>
      </c>
      <c r="N12" s="512">
        <v>34.799999999999997</v>
      </c>
      <c r="O12" s="512">
        <v>35.1</v>
      </c>
      <c r="P12" s="512">
        <v>36</v>
      </c>
      <c r="Q12" s="512">
        <v>39.700000000000003</v>
      </c>
      <c r="R12" s="512">
        <v>43.4</v>
      </c>
      <c r="T12" s="510">
        <f t="shared" si="0"/>
        <v>35.088235294117645</v>
      </c>
    </row>
    <row r="13" spans="1:20">
      <c r="A13" s="54" t="s">
        <v>359</v>
      </c>
      <c r="B13" s="509">
        <v>30.3</v>
      </c>
      <c r="C13" s="509">
        <v>23.5</v>
      </c>
      <c r="D13" s="509">
        <v>22.8</v>
      </c>
      <c r="E13" s="509">
        <v>34.700000000000003</v>
      </c>
      <c r="F13" s="509">
        <v>37.799999999999997</v>
      </c>
      <c r="G13" s="509">
        <v>28.4</v>
      </c>
      <c r="H13" s="509">
        <v>30.7</v>
      </c>
      <c r="I13" s="509">
        <v>41.7</v>
      </c>
      <c r="J13" s="509">
        <v>37.1</v>
      </c>
      <c r="K13" s="509">
        <v>35.9</v>
      </c>
      <c r="L13" s="509">
        <v>30.8</v>
      </c>
      <c r="M13" s="509">
        <v>38.799999999999997</v>
      </c>
      <c r="N13" s="509">
        <v>36.6</v>
      </c>
      <c r="O13" s="509">
        <v>36.700000000000003</v>
      </c>
      <c r="P13" s="509">
        <v>34.1</v>
      </c>
      <c r="Q13" s="509">
        <v>44.3</v>
      </c>
      <c r="R13" s="509">
        <v>52.1</v>
      </c>
      <c r="T13" s="510">
        <f t="shared" si="0"/>
        <v>35.076470588235296</v>
      </c>
    </row>
    <row r="14" spans="1:20">
      <c r="A14" s="54" t="s">
        <v>372</v>
      </c>
      <c r="B14" s="509">
        <v>36.299999999999997</v>
      </c>
      <c r="C14" s="509">
        <v>32.200000000000003</v>
      </c>
      <c r="D14" s="509">
        <v>33.799999999999997</v>
      </c>
      <c r="E14" s="509">
        <v>33.200000000000003</v>
      </c>
      <c r="F14" s="509">
        <v>31.5</v>
      </c>
      <c r="G14" s="509">
        <v>35.9</v>
      </c>
      <c r="H14" s="509">
        <v>34.799999999999997</v>
      </c>
      <c r="I14" s="509">
        <v>34.200000000000003</v>
      </c>
      <c r="J14" s="509">
        <v>33.200000000000003</v>
      </c>
      <c r="K14" s="509">
        <v>34.9</v>
      </c>
      <c r="L14" s="509">
        <v>35.799999999999997</v>
      </c>
      <c r="M14" s="509">
        <v>33.1</v>
      </c>
      <c r="N14" s="509">
        <v>36.299999999999997</v>
      </c>
      <c r="O14" s="509">
        <v>34.5</v>
      </c>
      <c r="P14" s="509">
        <v>36.9</v>
      </c>
      <c r="Q14" s="509">
        <v>35.1</v>
      </c>
      <c r="R14" s="509">
        <v>35</v>
      </c>
      <c r="T14" s="510">
        <f t="shared" si="0"/>
        <v>34.511764705882356</v>
      </c>
    </row>
    <row r="15" spans="1:20">
      <c r="A15" s="54" t="s">
        <v>360</v>
      </c>
      <c r="B15" s="509">
        <v>27.3</v>
      </c>
      <c r="C15" s="509">
        <v>32.6</v>
      </c>
      <c r="D15" s="509">
        <v>32</v>
      </c>
      <c r="E15" s="509">
        <v>32.6</v>
      </c>
      <c r="F15" s="509">
        <v>33.200000000000003</v>
      </c>
      <c r="G15" s="509">
        <v>33</v>
      </c>
      <c r="H15" s="509">
        <v>32.5</v>
      </c>
      <c r="I15" s="509">
        <v>30.4</v>
      </c>
      <c r="J15" s="509">
        <v>33.9</v>
      </c>
      <c r="K15" s="509">
        <v>35.200000000000003</v>
      </c>
      <c r="L15" s="509">
        <v>31.2</v>
      </c>
      <c r="M15" s="509">
        <v>36.6</v>
      </c>
      <c r="N15" s="509">
        <v>36.1</v>
      </c>
      <c r="O15" s="509">
        <v>35.200000000000003</v>
      </c>
      <c r="P15" s="509">
        <v>37.5</v>
      </c>
      <c r="Q15" s="509">
        <v>38.5</v>
      </c>
      <c r="R15" s="509">
        <v>47.1</v>
      </c>
      <c r="T15" s="510">
        <f t="shared" si="0"/>
        <v>34.405882352941177</v>
      </c>
    </row>
    <row r="16" spans="1:20">
      <c r="A16" s="54" t="s">
        <v>373</v>
      </c>
      <c r="B16" s="509">
        <v>40.6</v>
      </c>
      <c r="C16" s="509">
        <v>39.1</v>
      </c>
      <c r="D16" s="509">
        <v>35.700000000000003</v>
      </c>
      <c r="E16" s="509">
        <v>35.9</v>
      </c>
      <c r="F16" s="509">
        <v>38</v>
      </c>
      <c r="G16" s="509">
        <v>36.700000000000003</v>
      </c>
      <c r="H16" s="509">
        <v>30.3</v>
      </c>
      <c r="I16" s="509">
        <v>33</v>
      </c>
      <c r="J16" s="509">
        <v>31.4</v>
      </c>
      <c r="K16" s="509">
        <v>35.4</v>
      </c>
      <c r="L16" s="509">
        <v>26.8</v>
      </c>
      <c r="M16" s="509">
        <v>31.6</v>
      </c>
      <c r="N16" s="509">
        <v>30.1</v>
      </c>
      <c r="O16" s="509">
        <v>27.4</v>
      </c>
      <c r="P16" s="509">
        <v>29</v>
      </c>
      <c r="Q16" s="509">
        <v>34.1</v>
      </c>
      <c r="R16" s="509">
        <v>41.9</v>
      </c>
      <c r="T16" s="510">
        <f t="shared" si="0"/>
        <v>33.941176470588232</v>
      </c>
    </row>
    <row r="17" spans="1:20">
      <c r="A17" s="54" t="s">
        <v>365</v>
      </c>
      <c r="B17" s="509">
        <v>34.700000000000003</v>
      </c>
      <c r="C17" s="509">
        <v>26</v>
      </c>
      <c r="D17" s="509">
        <v>36.9</v>
      </c>
      <c r="E17" s="509">
        <v>33.4</v>
      </c>
      <c r="F17" s="509">
        <v>28.7</v>
      </c>
      <c r="G17" s="509">
        <v>29</v>
      </c>
      <c r="H17" s="509">
        <v>33.200000000000003</v>
      </c>
      <c r="I17" s="509">
        <v>29.2</v>
      </c>
      <c r="J17" s="509">
        <v>32</v>
      </c>
      <c r="K17" s="509">
        <v>30.4</v>
      </c>
      <c r="L17" s="509">
        <v>30.4</v>
      </c>
      <c r="M17" s="509">
        <v>31.2</v>
      </c>
      <c r="N17" s="509">
        <v>36</v>
      </c>
      <c r="O17" s="509">
        <v>35.1</v>
      </c>
      <c r="P17" s="509">
        <v>33.1</v>
      </c>
      <c r="Q17" s="509">
        <v>39.9</v>
      </c>
      <c r="R17" s="509">
        <v>39.1</v>
      </c>
      <c r="T17" s="510">
        <f t="shared" si="0"/>
        <v>32.841176470588231</v>
      </c>
    </row>
    <row r="18" spans="1:20">
      <c r="A18" s="54" t="s">
        <v>362</v>
      </c>
      <c r="B18" s="509">
        <v>33.1</v>
      </c>
      <c r="C18" s="509">
        <v>37.5</v>
      </c>
      <c r="D18" s="509">
        <v>23</v>
      </c>
      <c r="E18" s="509">
        <v>30.1</v>
      </c>
      <c r="F18" s="509">
        <v>27.2</v>
      </c>
      <c r="G18" s="509">
        <v>33.9</v>
      </c>
      <c r="H18" s="509">
        <v>24.4</v>
      </c>
      <c r="I18" s="509">
        <v>40</v>
      </c>
      <c r="J18" s="509">
        <v>31.6</v>
      </c>
      <c r="K18" s="509">
        <v>32.6</v>
      </c>
      <c r="L18" s="509">
        <v>29.6</v>
      </c>
      <c r="M18" s="509">
        <v>35.6</v>
      </c>
      <c r="N18" s="509">
        <v>25.2</v>
      </c>
      <c r="O18" s="509">
        <v>37.1</v>
      </c>
      <c r="P18" s="509">
        <v>32.4</v>
      </c>
      <c r="Q18" s="509">
        <v>33.4</v>
      </c>
      <c r="R18" s="509">
        <v>40.799999999999997</v>
      </c>
      <c r="T18" s="510">
        <f t="shared" si="0"/>
        <v>32.205882352941174</v>
      </c>
    </row>
    <row r="19" spans="1:20">
      <c r="A19" s="54" t="s">
        <v>355</v>
      </c>
      <c r="B19" s="509">
        <v>24.3</v>
      </c>
      <c r="C19" s="509">
        <v>23.3</v>
      </c>
      <c r="D19" s="509">
        <v>25.2</v>
      </c>
      <c r="E19" s="509">
        <v>27.9</v>
      </c>
      <c r="F19" s="509">
        <v>21.4</v>
      </c>
      <c r="G19" s="509">
        <v>25</v>
      </c>
      <c r="H19" s="509">
        <v>26.6</v>
      </c>
      <c r="I19" s="509">
        <v>17.399999999999999</v>
      </c>
      <c r="J19" s="509">
        <v>23.6</v>
      </c>
      <c r="K19" s="509">
        <v>27.3</v>
      </c>
      <c r="L19" s="509">
        <v>19.8</v>
      </c>
      <c r="M19" s="509">
        <v>34.200000000000003</v>
      </c>
      <c r="N19" s="509">
        <v>28</v>
      </c>
      <c r="O19" s="509">
        <v>28.1</v>
      </c>
      <c r="P19" s="509">
        <v>34.6</v>
      </c>
      <c r="Q19" s="509">
        <v>45.7</v>
      </c>
      <c r="R19" s="509">
        <v>41.7</v>
      </c>
      <c r="T19" s="510">
        <f t="shared" si="0"/>
        <v>27.888235294117649</v>
      </c>
    </row>
    <row r="20" spans="1:20">
      <c r="A20" s="54" t="s">
        <v>357</v>
      </c>
      <c r="B20" s="509">
        <v>7.6</v>
      </c>
      <c r="C20" s="509">
        <v>12.5</v>
      </c>
      <c r="D20" s="509">
        <v>22.4</v>
      </c>
      <c r="E20" s="509">
        <v>19.8</v>
      </c>
      <c r="F20" s="509">
        <v>24.9</v>
      </c>
      <c r="G20" s="509">
        <v>19.600000000000001</v>
      </c>
      <c r="H20" s="509">
        <v>26.4</v>
      </c>
      <c r="I20" s="509">
        <v>25.8</v>
      </c>
      <c r="J20" s="509">
        <v>28.4</v>
      </c>
      <c r="K20" s="509">
        <v>25.5</v>
      </c>
      <c r="L20" s="509">
        <v>27.6</v>
      </c>
      <c r="M20" s="509">
        <v>28.3</v>
      </c>
      <c r="N20" s="509">
        <v>27.3</v>
      </c>
      <c r="O20" s="509">
        <v>34.700000000000003</v>
      </c>
      <c r="P20" s="509">
        <v>31.3</v>
      </c>
      <c r="Q20" s="509">
        <v>35.9</v>
      </c>
      <c r="R20" s="509">
        <v>40.200000000000003</v>
      </c>
      <c r="T20" s="510">
        <f t="shared" si="0"/>
        <v>25.776470588235295</v>
      </c>
    </row>
    <row r="21" spans="1:20" ht="11.25" customHeight="1">
      <c r="A21" s="540" t="s">
        <v>858</v>
      </c>
      <c r="B21" s="540"/>
      <c r="C21" s="540"/>
      <c r="D21" s="540"/>
      <c r="E21" s="540"/>
      <c r="F21" s="540"/>
      <c r="G21" s="540"/>
      <c r="H21" s="540"/>
      <c r="I21" s="540"/>
      <c r="J21" s="540"/>
      <c r="K21" s="540"/>
      <c r="L21" s="540"/>
      <c r="M21" s="540"/>
      <c r="N21" s="540"/>
      <c r="O21" s="540"/>
      <c r="P21" s="540"/>
      <c r="Q21" s="540"/>
      <c r="R21" s="540"/>
      <c r="T21" s="58"/>
    </row>
    <row r="24" spans="1:20">
      <c r="B24" s="58">
        <v>2000</v>
      </c>
      <c r="C24" s="58">
        <v>2006</v>
      </c>
      <c r="D24" s="58">
        <v>2010</v>
      </c>
      <c r="E24" s="58">
        <v>2016</v>
      </c>
    </row>
    <row r="25" spans="1:20">
      <c r="A25" s="58" t="s">
        <v>360</v>
      </c>
      <c r="B25" s="514">
        <v>27.3</v>
      </c>
      <c r="C25" s="514">
        <v>32.5</v>
      </c>
      <c r="D25" s="514">
        <v>31.2</v>
      </c>
      <c r="E25" s="514">
        <v>47.1</v>
      </c>
    </row>
    <row r="26" spans="1:20">
      <c r="A26" s="58" t="s">
        <v>362</v>
      </c>
      <c r="B26" s="514">
        <v>33.1</v>
      </c>
      <c r="C26" s="514">
        <v>24.4</v>
      </c>
      <c r="D26" s="514">
        <v>29.6</v>
      </c>
      <c r="E26" s="514">
        <v>40.799999999999997</v>
      </c>
    </row>
    <row r="27" spans="1:20">
      <c r="A27" s="58" t="s">
        <v>361</v>
      </c>
      <c r="B27" s="514">
        <v>38</v>
      </c>
      <c r="C27" s="514">
        <v>44.4</v>
      </c>
      <c r="D27" s="514">
        <v>37</v>
      </c>
      <c r="E27" s="514">
        <v>46.2</v>
      </c>
    </row>
    <row r="28" spans="1:20">
      <c r="A28" s="58" t="s">
        <v>374</v>
      </c>
      <c r="B28" s="514">
        <v>36.799999999999997</v>
      </c>
      <c r="C28" s="514">
        <v>42</v>
      </c>
      <c r="D28" s="514">
        <v>30.6</v>
      </c>
      <c r="E28" s="514">
        <v>40</v>
      </c>
    </row>
    <row r="29" spans="1:20">
      <c r="A29" s="58" t="s">
        <v>367</v>
      </c>
      <c r="B29" s="514">
        <v>40.6</v>
      </c>
      <c r="C29" s="514">
        <v>39</v>
      </c>
      <c r="D29" s="514">
        <v>35.4</v>
      </c>
      <c r="E29" s="514">
        <v>46.7</v>
      </c>
    </row>
    <row r="30" spans="1:20">
      <c r="A30" s="58" t="s">
        <v>356</v>
      </c>
      <c r="B30" s="514">
        <v>63.5</v>
      </c>
      <c r="C30" s="514">
        <v>45.6</v>
      </c>
      <c r="D30" s="514">
        <v>44.1</v>
      </c>
      <c r="E30" s="514">
        <v>65.5</v>
      </c>
    </row>
    <row r="31" spans="1:20">
      <c r="A31" s="58" t="s">
        <v>363</v>
      </c>
      <c r="B31" s="514">
        <v>27.2</v>
      </c>
      <c r="C31" s="514">
        <v>36.700000000000003</v>
      </c>
      <c r="D31" s="514">
        <v>40.200000000000003</v>
      </c>
      <c r="E31" s="514">
        <v>42.2</v>
      </c>
    </row>
    <row r="32" spans="1:20">
      <c r="A32" s="58" t="s">
        <v>357</v>
      </c>
      <c r="B32" s="514">
        <v>7.6</v>
      </c>
      <c r="C32" s="514">
        <v>26.4</v>
      </c>
      <c r="D32" s="514">
        <v>27.6</v>
      </c>
      <c r="E32" s="514">
        <v>40.200000000000003</v>
      </c>
    </row>
    <row r="33" spans="1:5">
      <c r="A33" s="58" t="s">
        <v>373</v>
      </c>
      <c r="B33" s="514">
        <v>40.6</v>
      </c>
      <c r="C33" s="514">
        <v>30.3</v>
      </c>
      <c r="D33" s="514">
        <v>26.8</v>
      </c>
      <c r="E33" s="514">
        <v>41.9</v>
      </c>
    </row>
    <row r="34" spans="1:5">
      <c r="A34" s="58" t="s">
        <v>364</v>
      </c>
      <c r="B34" s="514">
        <v>37</v>
      </c>
      <c r="C34" s="514">
        <v>31.8</v>
      </c>
      <c r="D34" s="514">
        <v>30.1</v>
      </c>
      <c r="E34" s="514">
        <v>38.6</v>
      </c>
    </row>
    <row r="35" spans="1:5">
      <c r="A35" s="58" t="s">
        <v>355</v>
      </c>
      <c r="B35" s="514">
        <v>24.3</v>
      </c>
      <c r="C35" s="514">
        <v>26.6</v>
      </c>
      <c r="D35" s="514">
        <v>19.8</v>
      </c>
      <c r="E35" s="514">
        <v>41.7</v>
      </c>
    </row>
    <row r="36" spans="1:5">
      <c r="A36" s="58" t="s">
        <v>365</v>
      </c>
      <c r="B36" s="514">
        <v>34.700000000000003</v>
      </c>
      <c r="C36" s="514">
        <v>33.200000000000003</v>
      </c>
      <c r="D36" s="514">
        <v>30.4</v>
      </c>
      <c r="E36" s="514">
        <v>39.1</v>
      </c>
    </row>
    <row r="37" spans="1:5">
      <c r="A37" s="58" t="s">
        <v>372</v>
      </c>
      <c r="B37" s="514">
        <v>36.299999999999997</v>
      </c>
      <c r="C37" s="514">
        <v>34.799999999999997</v>
      </c>
      <c r="D37" s="514">
        <v>35.799999999999997</v>
      </c>
      <c r="E37" s="514">
        <v>35</v>
      </c>
    </row>
    <row r="38" spans="1:5">
      <c r="A38" s="58" t="s">
        <v>359</v>
      </c>
      <c r="B38" s="514">
        <v>30.3</v>
      </c>
      <c r="C38" s="514">
        <v>30.7</v>
      </c>
      <c r="D38" s="514">
        <v>30.8</v>
      </c>
      <c r="E38" s="514">
        <v>52.1</v>
      </c>
    </row>
    <row r="39" spans="1:5">
      <c r="A39" s="58" t="s">
        <v>368</v>
      </c>
      <c r="B39" s="514">
        <v>38.5</v>
      </c>
      <c r="C39" s="514">
        <v>41.7</v>
      </c>
      <c r="D39" s="514">
        <v>28.1</v>
      </c>
      <c r="E39" s="514">
        <v>60.9</v>
      </c>
    </row>
    <row r="40" spans="1:5">
      <c r="A40" s="58" t="s">
        <v>371</v>
      </c>
      <c r="B40" s="514">
        <v>50.2</v>
      </c>
      <c r="C40" s="514">
        <v>48.4</v>
      </c>
      <c r="D40" s="514">
        <v>42.2</v>
      </c>
      <c r="E40" s="514">
        <v>65.599999999999994</v>
      </c>
    </row>
    <row r="41" spans="1:5">
      <c r="A41" s="58" t="s">
        <v>370</v>
      </c>
      <c r="B41" s="514">
        <v>3.8</v>
      </c>
      <c r="C41" s="514">
        <v>35.5</v>
      </c>
      <c r="D41" s="514">
        <v>43.8</v>
      </c>
      <c r="E41" s="514">
        <v>51.6</v>
      </c>
    </row>
    <row r="42" spans="1:5">
      <c r="A42" s="58" t="s">
        <v>369</v>
      </c>
      <c r="B42" s="514">
        <v>33.9</v>
      </c>
      <c r="C42" s="514">
        <v>33.799999999999997</v>
      </c>
      <c r="D42" s="514">
        <v>31.9</v>
      </c>
      <c r="E42" s="514">
        <v>43.4</v>
      </c>
    </row>
  </sheetData>
  <mergeCells count="2">
    <mergeCell ref="A1:R1"/>
    <mergeCell ref="A21:R21"/>
  </mergeCells>
  <pageMargins left="0.75" right="0.75" top="1.2951388888888899" bottom="1.2951388888888899" header="0.51180555555555496" footer="0.51180555555555496"/>
  <pageSetup paperSize="9" pageOrder="overThenDown"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AMJ39"/>
  <sheetViews>
    <sheetView topLeftCell="A13" zoomScale="110" zoomScaleNormal="110" workbookViewId="0">
      <selection activeCell="X25" sqref="X25"/>
    </sheetView>
  </sheetViews>
  <sheetFormatPr baseColWidth="10" defaultColWidth="11.125" defaultRowHeight="14.25"/>
  <cols>
    <col min="1" max="1" width="17.125" style="2" customWidth="1"/>
    <col min="2" max="9" width="9" style="2" customWidth="1"/>
    <col min="10" max="10" width="8.875" style="2" customWidth="1"/>
    <col min="11" max="19" width="9" style="2" customWidth="1"/>
    <col min="20" max="20" width="9.625" style="2" customWidth="1"/>
    <col min="21" max="1024" width="11.125" style="2"/>
  </cols>
  <sheetData>
    <row r="1" spans="1:260">
      <c r="A1" s="76" t="s">
        <v>247</v>
      </c>
      <c r="B1" s="76"/>
      <c r="C1" s="76"/>
      <c r="D1" s="76"/>
      <c r="E1" s="76"/>
      <c r="F1" s="76"/>
      <c r="G1" s="76"/>
      <c r="H1" s="76"/>
      <c r="I1" s="76"/>
      <c r="J1" s="76"/>
      <c r="K1" s="76"/>
      <c r="L1" s="76"/>
      <c r="M1" s="76"/>
      <c r="N1" s="76"/>
      <c r="O1" s="7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row>
    <row r="2" spans="1:260">
      <c r="B2" s="77"/>
      <c r="C2" s="77"/>
      <c r="D2" s="77"/>
      <c r="E2" s="77"/>
      <c r="F2" s="77"/>
      <c r="G2" s="77"/>
      <c r="H2" s="77"/>
      <c r="I2" s="77"/>
      <c r="J2" s="77"/>
      <c r="K2" s="77"/>
      <c r="L2" s="77"/>
      <c r="M2" s="77"/>
      <c r="N2" s="77"/>
      <c r="O2" s="77"/>
      <c r="IW2" s="27"/>
      <c r="IX2" s="27"/>
      <c r="IY2" s="27"/>
      <c r="IZ2" s="27"/>
    </row>
    <row r="3" spans="1:260">
      <c r="B3" s="63" t="s">
        <v>220</v>
      </c>
      <c r="L3" s="63" t="s">
        <v>207</v>
      </c>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row>
    <row r="4" spans="1:260">
      <c r="A4" s="48"/>
      <c r="B4" s="78">
        <v>2012</v>
      </c>
      <c r="C4" s="78">
        <v>2013</v>
      </c>
      <c r="D4" s="78">
        <v>2014</v>
      </c>
      <c r="E4" s="78">
        <v>2015</v>
      </c>
      <c r="F4" s="78">
        <v>2016</v>
      </c>
      <c r="G4" s="78">
        <v>2017</v>
      </c>
      <c r="H4" s="78">
        <v>2018</v>
      </c>
      <c r="I4" s="78">
        <v>2019</v>
      </c>
      <c r="J4" s="78" t="s">
        <v>239</v>
      </c>
      <c r="L4" s="78">
        <v>2012</v>
      </c>
      <c r="M4" s="78">
        <v>2013</v>
      </c>
      <c r="N4" s="78">
        <v>2014</v>
      </c>
      <c r="O4" s="78">
        <v>2015</v>
      </c>
      <c r="P4" s="78">
        <v>2016</v>
      </c>
      <c r="Q4" s="78">
        <v>2017</v>
      </c>
      <c r="R4" s="78">
        <v>2018</v>
      </c>
      <c r="S4" s="78">
        <v>2019</v>
      </c>
      <c r="T4" s="78" t="s">
        <v>239</v>
      </c>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row>
    <row r="5" spans="1:260">
      <c r="A5" s="79" t="s">
        <v>248</v>
      </c>
      <c r="B5" s="80">
        <v>10910</v>
      </c>
      <c r="C5" s="80">
        <v>10678</v>
      </c>
      <c r="D5" s="80">
        <v>11039</v>
      </c>
      <c r="E5" s="80">
        <v>11493</v>
      </c>
      <c r="F5" s="80">
        <v>11799</v>
      </c>
      <c r="G5" s="80">
        <v>12057</v>
      </c>
      <c r="H5" s="80">
        <v>12449</v>
      </c>
      <c r="I5" s="80">
        <v>12822</v>
      </c>
      <c r="J5" s="80">
        <f>2218+8526+2712</f>
        <v>13456</v>
      </c>
      <c r="L5" s="80">
        <v>2869</v>
      </c>
      <c r="M5" s="80">
        <v>3056</v>
      </c>
      <c r="N5" s="80">
        <v>3196</v>
      </c>
      <c r="O5" s="80">
        <v>3451</v>
      </c>
      <c r="P5" s="80">
        <v>3646</v>
      </c>
      <c r="Q5" s="80">
        <v>3594</v>
      </c>
      <c r="R5" s="80">
        <v>3878</v>
      </c>
      <c r="S5" s="80">
        <v>3906</v>
      </c>
      <c r="T5" s="80">
        <f>2173+435+1138</f>
        <v>3746</v>
      </c>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row>
    <row r="6" spans="1:260">
      <c r="A6" s="79" t="s">
        <v>249</v>
      </c>
      <c r="B6" s="80">
        <v>12</v>
      </c>
      <c r="C6" s="80">
        <v>12</v>
      </c>
      <c r="D6" s="80">
        <v>25</v>
      </c>
      <c r="E6" s="80">
        <v>19</v>
      </c>
      <c r="F6" s="80">
        <v>33</v>
      </c>
      <c r="G6" s="80">
        <v>36</v>
      </c>
      <c r="H6" s="80">
        <v>35</v>
      </c>
      <c r="I6" s="80">
        <v>38</v>
      </c>
      <c r="J6" s="80">
        <v>38</v>
      </c>
      <c r="L6" s="80">
        <v>952</v>
      </c>
      <c r="M6" s="80">
        <v>1158</v>
      </c>
      <c r="N6" s="80">
        <v>1123</v>
      </c>
      <c r="O6" s="80">
        <v>1202</v>
      </c>
      <c r="P6" s="80">
        <v>1223</v>
      </c>
      <c r="Q6" s="80">
        <v>1274</v>
      </c>
      <c r="R6" s="80">
        <v>1355</v>
      </c>
      <c r="S6" s="80">
        <v>1342</v>
      </c>
      <c r="T6" s="80">
        <v>1328</v>
      </c>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c r="IX6" s="27"/>
      <c r="IY6" s="27"/>
      <c r="IZ6" s="27"/>
    </row>
    <row r="7" spans="1:260">
      <c r="IW7" s="27"/>
      <c r="IX7" s="27"/>
      <c r="IY7" s="27"/>
      <c r="IZ7" s="27"/>
    </row>
    <row r="8" spans="1:260">
      <c r="B8" s="63" t="s">
        <v>220</v>
      </c>
      <c r="L8" s="63" t="s">
        <v>207</v>
      </c>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c r="IX8" s="27"/>
      <c r="IY8" s="27"/>
      <c r="IZ8" s="27"/>
    </row>
    <row r="9" spans="1:260">
      <c r="B9" s="78">
        <v>2012</v>
      </c>
      <c r="C9" s="78">
        <v>2013</v>
      </c>
      <c r="D9" s="78">
        <v>2014</v>
      </c>
      <c r="E9" s="78">
        <v>2015</v>
      </c>
      <c r="F9" s="78">
        <v>2016</v>
      </c>
      <c r="G9" s="78">
        <v>2017</v>
      </c>
      <c r="H9" s="78">
        <v>2018</v>
      </c>
      <c r="I9" s="78">
        <v>2019</v>
      </c>
      <c r="J9" s="78" t="s">
        <v>239</v>
      </c>
      <c r="L9" s="78">
        <v>2012</v>
      </c>
      <c r="M9" s="78">
        <v>2013</v>
      </c>
      <c r="N9" s="78">
        <v>2014</v>
      </c>
      <c r="O9" s="78">
        <v>2015</v>
      </c>
      <c r="P9" s="78">
        <v>2016</v>
      </c>
      <c r="Q9" s="78">
        <v>2017</v>
      </c>
      <c r="R9" s="78">
        <v>2018</v>
      </c>
      <c r="S9" s="78">
        <v>2019</v>
      </c>
      <c r="T9" s="78" t="s">
        <v>239</v>
      </c>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row>
    <row r="10" spans="1:260">
      <c r="A10" s="63" t="s">
        <v>250</v>
      </c>
      <c r="B10" s="80">
        <v>410</v>
      </c>
      <c r="C10" s="80">
        <v>413</v>
      </c>
      <c r="D10" s="80">
        <v>408</v>
      </c>
      <c r="E10" s="80">
        <v>391</v>
      </c>
      <c r="F10" s="80">
        <v>370</v>
      </c>
      <c r="G10" s="80">
        <v>373</v>
      </c>
      <c r="H10" s="80">
        <v>392</v>
      </c>
      <c r="I10" s="80">
        <v>417</v>
      </c>
      <c r="J10" s="80">
        <v>406</v>
      </c>
      <c r="L10" s="80">
        <v>0</v>
      </c>
      <c r="M10" s="80">
        <v>0</v>
      </c>
      <c r="N10" s="80">
        <v>0</v>
      </c>
      <c r="O10" s="80">
        <v>0</v>
      </c>
      <c r="P10" s="80">
        <v>0</v>
      </c>
      <c r="Q10" s="80">
        <v>0</v>
      </c>
      <c r="R10" s="80">
        <v>0</v>
      </c>
      <c r="S10" s="80">
        <v>0</v>
      </c>
      <c r="T10" s="80">
        <v>0</v>
      </c>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c r="IX10" s="27"/>
      <c r="IY10" s="27"/>
      <c r="IZ10" s="27"/>
    </row>
    <row r="11" spans="1:260">
      <c r="A11" s="63" t="s">
        <v>251</v>
      </c>
      <c r="B11" s="80">
        <v>11</v>
      </c>
      <c r="C11" s="80">
        <v>11</v>
      </c>
      <c r="D11" s="80">
        <v>23</v>
      </c>
      <c r="E11" s="80">
        <v>18</v>
      </c>
      <c r="F11" s="80">
        <v>32</v>
      </c>
      <c r="G11" s="48">
        <v>34</v>
      </c>
      <c r="H11" s="48">
        <v>33</v>
      </c>
      <c r="I11" s="48">
        <v>36</v>
      </c>
      <c r="J11" s="48">
        <v>33</v>
      </c>
      <c r="L11" s="80">
        <v>909</v>
      </c>
      <c r="M11" s="80">
        <v>1110</v>
      </c>
      <c r="N11" s="80">
        <v>1052</v>
      </c>
      <c r="O11" s="80">
        <v>1124</v>
      </c>
      <c r="P11" s="80">
        <v>1147</v>
      </c>
      <c r="Q11" s="48">
        <v>1205</v>
      </c>
      <c r="R11" s="48">
        <v>1297</v>
      </c>
      <c r="S11" s="48">
        <v>1279</v>
      </c>
      <c r="T11" s="48">
        <v>1324</v>
      </c>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row>
    <row r="12" spans="1:260">
      <c r="A12" s="63" t="s">
        <v>252</v>
      </c>
      <c r="B12" s="80">
        <v>1798</v>
      </c>
      <c r="C12" s="80">
        <v>1759</v>
      </c>
      <c r="D12" s="80">
        <v>1769</v>
      </c>
      <c r="E12" s="80">
        <v>1862</v>
      </c>
      <c r="F12" s="80">
        <v>1879</v>
      </c>
      <c r="G12" s="48">
        <v>1947</v>
      </c>
      <c r="H12" s="48">
        <v>1976</v>
      </c>
      <c r="I12" s="48">
        <v>2035</v>
      </c>
      <c r="J12" s="48">
        <v>2085</v>
      </c>
      <c r="L12" s="80">
        <v>243</v>
      </c>
      <c r="M12" s="80">
        <v>258</v>
      </c>
      <c r="N12" s="80">
        <v>328</v>
      </c>
      <c r="O12" s="80">
        <v>314</v>
      </c>
      <c r="P12" s="80">
        <v>359</v>
      </c>
      <c r="Q12" s="48">
        <v>362</v>
      </c>
      <c r="R12" s="48">
        <v>369</v>
      </c>
      <c r="S12" s="48">
        <v>362</v>
      </c>
      <c r="T12" s="48">
        <v>393</v>
      </c>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c r="IZ12" s="27"/>
    </row>
    <row r="13" spans="1:260">
      <c r="IW13" s="27"/>
      <c r="IX13" s="27"/>
      <c r="IY13" s="27"/>
      <c r="IZ13" s="27"/>
    </row>
    <row r="14" spans="1:260">
      <c r="IW14" s="27"/>
      <c r="IX14" s="27"/>
      <c r="IY14" s="27"/>
      <c r="IZ14" s="27"/>
    </row>
    <row r="15" spans="1:260">
      <c r="IY15" s="27"/>
      <c r="IZ15" s="27"/>
    </row>
    <row r="16" spans="1:260">
      <c r="IY16" s="27"/>
      <c r="IZ16" s="27"/>
    </row>
    <row r="17" spans="9:260">
      <c r="IY17" s="27"/>
      <c r="IZ17" s="27"/>
    </row>
    <row r="18" spans="9:260">
      <c r="IY18" s="27"/>
      <c r="IZ18" s="27"/>
    </row>
    <row r="19" spans="9:260">
      <c r="I19" s="45"/>
      <c r="J19" s="45"/>
      <c r="K19" s="74"/>
    </row>
    <row r="25" spans="9:260">
      <c r="U25" s="65"/>
    </row>
    <row r="35" spans="1:10">
      <c r="E35" s="73" t="s">
        <v>253</v>
      </c>
    </row>
    <row r="36" spans="1:10">
      <c r="E36" s="535" t="s">
        <v>216</v>
      </c>
      <c r="F36" s="535"/>
      <c r="G36" s="535"/>
      <c r="H36" s="535"/>
    </row>
    <row r="37" spans="1:10">
      <c r="J37" s="43"/>
    </row>
    <row r="39" spans="1:10">
      <c r="A39" s="45"/>
      <c r="B39" s="45"/>
      <c r="C39" s="45"/>
      <c r="D39" s="45"/>
      <c r="E39" s="45"/>
      <c r="F39" s="45"/>
      <c r="G39" s="45"/>
      <c r="H39" s="45"/>
    </row>
  </sheetData>
  <mergeCells count="1">
    <mergeCell ref="E36:H36"/>
  </mergeCells>
  <pageMargins left="0.74791666666666701" right="0.74791666666666701" top="1.2993055555555599" bottom="1.2993055555555599" header="0.51180555555555496" footer="0.51180555555555496"/>
  <pageSetup paperSize="9" pageOrder="overThenDown" orientation="portrait" horizontalDpi="300" verticalDpi="300"/>
  <rowBreaks count="1" manualBreakCount="1">
    <brk id="15" max="16383" man="1"/>
  </rowBreak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MJ43"/>
  <sheetViews>
    <sheetView topLeftCell="A22" zoomScale="110" zoomScaleNormal="110" workbookViewId="0">
      <selection activeCell="M8" sqref="M8"/>
    </sheetView>
  </sheetViews>
  <sheetFormatPr baseColWidth="10" defaultColWidth="11.625" defaultRowHeight="14.25"/>
  <cols>
    <col min="1" max="1" width="11.625" style="2"/>
    <col min="2" max="2" width="21.875" style="2" customWidth="1"/>
    <col min="3" max="3" width="8.125" style="2" customWidth="1"/>
    <col min="4" max="4" width="8.5" style="2" customWidth="1"/>
    <col min="5" max="6" width="8.125" style="2" customWidth="1"/>
    <col min="7" max="7" width="7.875" style="2" customWidth="1"/>
    <col min="8" max="11" width="8.125" style="2" customWidth="1"/>
    <col min="12" max="12" width="11.625" style="2"/>
    <col min="13" max="13" width="17.875" style="2" customWidth="1"/>
    <col min="14" max="1024" width="11.625" style="2"/>
  </cols>
  <sheetData>
    <row r="1" spans="1:16" ht="11.25" customHeight="1">
      <c r="A1" s="27" t="s">
        <v>254</v>
      </c>
    </row>
    <row r="2" spans="1:16">
      <c r="A2" s="543"/>
      <c r="B2" s="543"/>
      <c r="C2" s="81">
        <v>2012</v>
      </c>
      <c r="D2" s="81">
        <v>2013</v>
      </c>
      <c r="E2" s="81">
        <v>2014</v>
      </c>
      <c r="F2" s="81">
        <v>2015</v>
      </c>
      <c r="G2" s="81">
        <v>2016</v>
      </c>
      <c r="H2" s="81">
        <v>2017</v>
      </c>
      <c r="I2" s="81">
        <v>2018</v>
      </c>
      <c r="J2" s="81" t="s">
        <v>255</v>
      </c>
      <c r="K2" s="81" t="s">
        <v>239</v>
      </c>
      <c r="N2" s="82" t="s">
        <v>256</v>
      </c>
      <c r="O2" s="82" t="s">
        <v>207</v>
      </c>
      <c r="P2" s="82" t="s">
        <v>219</v>
      </c>
    </row>
    <row r="3" spans="1:16" ht="10.35" customHeight="1">
      <c r="A3" s="544" t="s">
        <v>256</v>
      </c>
      <c r="B3" s="12" t="s">
        <v>257</v>
      </c>
      <c r="C3" s="84">
        <v>9.94</v>
      </c>
      <c r="D3" s="84">
        <v>9.6</v>
      </c>
      <c r="E3" s="84">
        <v>9.85</v>
      </c>
      <c r="F3" s="84">
        <v>10.18</v>
      </c>
      <c r="G3" s="84">
        <v>10.32</v>
      </c>
      <c r="H3" s="84">
        <v>10.41</v>
      </c>
      <c r="I3" s="84">
        <v>10.58</v>
      </c>
      <c r="J3" s="85">
        <v>10.7</v>
      </c>
      <c r="K3" s="85">
        <v>11.073311311795701</v>
      </c>
      <c r="M3" s="12" t="s">
        <v>257</v>
      </c>
      <c r="N3" s="85">
        <v>11.073311311795701</v>
      </c>
      <c r="O3" s="86">
        <v>3.08268610092053</v>
      </c>
      <c r="P3" s="85">
        <v>14.1559974127162</v>
      </c>
    </row>
    <row r="4" spans="1:16">
      <c r="A4" s="544"/>
      <c r="B4" s="12" t="s">
        <v>252</v>
      </c>
      <c r="C4" s="84">
        <v>1.64</v>
      </c>
      <c r="D4" s="84">
        <v>1.58</v>
      </c>
      <c r="E4" s="84">
        <v>1.58</v>
      </c>
      <c r="F4" s="84">
        <v>1.65</v>
      </c>
      <c r="G4" s="84">
        <v>1.64</v>
      </c>
      <c r="H4" s="84">
        <v>1.68</v>
      </c>
      <c r="I4" s="84">
        <v>1.68</v>
      </c>
      <c r="J4" s="85">
        <v>1.6986587690859101</v>
      </c>
      <c r="K4" s="85">
        <v>1.7158036626853399</v>
      </c>
      <c r="M4" s="12" t="s">
        <v>252</v>
      </c>
      <c r="N4" s="85">
        <v>1.7158036626853399</v>
      </c>
      <c r="O4" s="86">
        <v>0.32341047454932398</v>
      </c>
      <c r="P4" s="85">
        <v>2.0392141372346702</v>
      </c>
    </row>
    <row r="5" spans="1:16">
      <c r="A5" s="544"/>
      <c r="B5" s="12" t="s">
        <v>250</v>
      </c>
      <c r="C5" s="84">
        <v>0.37</v>
      </c>
      <c r="D5" s="84">
        <v>0.37</v>
      </c>
      <c r="E5" s="84">
        <v>0.36</v>
      </c>
      <c r="F5" s="84">
        <v>0.35</v>
      </c>
      <c r="G5" s="84">
        <v>0.32</v>
      </c>
      <c r="H5" s="84">
        <v>0.32</v>
      </c>
      <c r="I5" s="84">
        <v>0.33</v>
      </c>
      <c r="J5" s="85">
        <v>0.34807897135568799</v>
      </c>
      <c r="K5" s="85">
        <v>0.334108530959352</v>
      </c>
      <c r="M5" s="12" t="s">
        <v>250</v>
      </c>
      <c r="N5" s="85">
        <v>0.334108530959352</v>
      </c>
      <c r="O5" s="87">
        <v>0</v>
      </c>
      <c r="P5" s="85">
        <v>0.334108530959352</v>
      </c>
    </row>
    <row r="6" spans="1:16">
      <c r="A6" s="544"/>
      <c r="B6" s="12" t="s">
        <v>258</v>
      </c>
      <c r="C6" s="84">
        <v>2.93</v>
      </c>
      <c r="D6" s="84">
        <v>2.94</v>
      </c>
      <c r="E6" s="84">
        <v>3.04</v>
      </c>
      <c r="F6" s="84">
        <v>3.18</v>
      </c>
      <c r="G6" s="84">
        <v>3.25</v>
      </c>
      <c r="H6" s="84">
        <v>3.25</v>
      </c>
      <c r="I6" s="84">
        <v>3.34</v>
      </c>
      <c r="J6" s="85">
        <v>3.31968841506372</v>
      </c>
      <c r="K6" s="85">
        <v>3.4612327123523001</v>
      </c>
      <c r="M6" s="12" t="s">
        <v>258</v>
      </c>
      <c r="N6" s="85">
        <v>3.4612327123523001</v>
      </c>
      <c r="O6" s="86">
        <v>0.71512392463959895</v>
      </c>
      <c r="P6" s="85">
        <v>4.1763566369919003</v>
      </c>
    </row>
    <row r="7" spans="1:16">
      <c r="A7" s="544"/>
      <c r="B7" s="12" t="s">
        <v>259</v>
      </c>
      <c r="C7" s="84">
        <v>2.81</v>
      </c>
      <c r="D7" s="84">
        <v>2.72</v>
      </c>
      <c r="E7" s="84">
        <v>2.8</v>
      </c>
      <c r="F7" s="84">
        <v>2.83</v>
      </c>
      <c r="G7" s="84">
        <v>2.95</v>
      </c>
      <c r="H7" s="84">
        <v>2.96</v>
      </c>
      <c r="I7" s="84">
        <v>3.09</v>
      </c>
      <c r="J7" s="85">
        <v>3.12436352466269</v>
      </c>
      <c r="K7" s="85">
        <v>3.3476687289227698</v>
      </c>
      <c r="M7" s="12" t="s">
        <v>259</v>
      </c>
      <c r="N7" s="85">
        <v>3.3476687289227698</v>
      </c>
      <c r="O7" s="86">
        <v>0.81222935974601196</v>
      </c>
      <c r="P7" s="85">
        <v>4.15989808866878</v>
      </c>
    </row>
    <row r="8" spans="1:16">
      <c r="A8" s="544"/>
      <c r="B8" s="12" t="s">
        <v>260</v>
      </c>
      <c r="C8" s="84">
        <v>2.23</v>
      </c>
      <c r="D8" s="84">
        <v>2.1</v>
      </c>
      <c r="E8" s="84">
        <v>2.17</v>
      </c>
      <c r="F8" s="84">
        <v>2.17</v>
      </c>
      <c r="G8" s="84">
        <v>2.17</v>
      </c>
      <c r="H8" s="84">
        <v>2.15</v>
      </c>
      <c r="I8" s="84">
        <v>2.15</v>
      </c>
      <c r="J8" s="88">
        <v>2.2470709613657398</v>
      </c>
      <c r="K8" s="88">
        <v>2.2737484508391401</v>
      </c>
      <c r="M8" s="12" t="s">
        <v>260</v>
      </c>
      <c r="N8" s="85">
        <v>2.2737484508391401</v>
      </c>
      <c r="O8" s="86">
        <v>0.97434606072875196</v>
      </c>
      <c r="P8" s="85">
        <v>3.2480945115678899</v>
      </c>
    </row>
    <row r="9" spans="1:16" ht="10.35" customHeight="1">
      <c r="A9" s="544" t="s">
        <v>207</v>
      </c>
      <c r="B9" s="12" t="s">
        <v>257</v>
      </c>
      <c r="C9" s="84">
        <v>2.61</v>
      </c>
      <c r="D9" s="84">
        <v>2.75</v>
      </c>
      <c r="E9" s="84">
        <v>2.85</v>
      </c>
      <c r="F9" s="84">
        <v>3.06</v>
      </c>
      <c r="G9" s="84">
        <v>3.19</v>
      </c>
      <c r="H9" s="84">
        <v>3.1</v>
      </c>
      <c r="I9" s="84">
        <v>3.3</v>
      </c>
      <c r="J9" s="86">
        <v>3.25</v>
      </c>
      <c r="K9" s="86">
        <v>3.08268610092053</v>
      </c>
      <c r="M9" s="89" t="s">
        <v>261</v>
      </c>
    </row>
    <row r="10" spans="1:16">
      <c r="A10" s="544"/>
      <c r="B10" s="12" t="s">
        <v>252</v>
      </c>
      <c r="C10" s="84">
        <v>0.22</v>
      </c>
      <c r="D10" s="84">
        <v>0.23</v>
      </c>
      <c r="E10" s="84">
        <v>0.28999999999999998</v>
      </c>
      <c r="F10" s="84">
        <v>0.28000000000000003</v>
      </c>
      <c r="G10" s="84">
        <v>0.31</v>
      </c>
      <c r="H10" s="84">
        <v>0.31</v>
      </c>
      <c r="I10" s="84">
        <v>0.31</v>
      </c>
      <c r="J10" s="86">
        <v>0.30216927489390699</v>
      </c>
      <c r="K10" s="86">
        <v>0.32341047454932398</v>
      </c>
    </row>
    <row r="11" spans="1:16">
      <c r="A11" s="544"/>
      <c r="B11" s="12" t="s">
        <v>250</v>
      </c>
      <c r="C11" s="84">
        <v>0</v>
      </c>
      <c r="D11" s="84">
        <v>0</v>
      </c>
      <c r="E11" s="84">
        <v>0</v>
      </c>
      <c r="F11" s="84">
        <v>0</v>
      </c>
      <c r="G11" s="84">
        <v>0</v>
      </c>
      <c r="H11" s="84">
        <v>0</v>
      </c>
      <c r="I11" s="84">
        <v>0</v>
      </c>
      <c r="J11" s="87">
        <v>0</v>
      </c>
      <c r="K11" s="87">
        <v>0</v>
      </c>
    </row>
    <row r="12" spans="1:16">
      <c r="A12" s="544"/>
      <c r="B12" s="12" t="s">
        <v>258</v>
      </c>
      <c r="C12" s="84">
        <v>0.61</v>
      </c>
      <c r="D12" s="84">
        <v>0.63</v>
      </c>
      <c r="E12" s="84">
        <v>0.68</v>
      </c>
      <c r="F12" s="84">
        <v>0.74</v>
      </c>
      <c r="G12" s="84">
        <v>0.74</v>
      </c>
      <c r="H12" s="84">
        <v>0.74</v>
      </c>
      <c r="I12" s="84">
        <v>0.79</v>
      </c>
      <c r="J12" s="86">
        <v>0.74206763917315799</v>
      </c>
      <c r="K12" s="86">
        <v>0.71512392463959895</v>
      </c>
    </row>
    <row r="13" spans="1:16">
      <c r="A13" s="544"/>
      <c r="B13" s="12" t="s">
        <v>259</v>
      </c>
      <c r="C13" s="84">
        <v>0.71</v>
      </c>
      <c r="D13" s="84">
        <v>0.73</v>
      </c>
      <c r="E13" s="84">
        <v>0.75</v>
      </c>
      <c r="F13" s="84">
        <v>0.77</v>
      </c>
      <c r="G13" s="84">
        <v>0.88</v>
      </c>
      <c r="H13" s="84">
        <v>0.79</v>
      </c>
      <c r="I13" s="84">
        <v>0.91</v>
      </c>
      <c r="J13" s="86">
        <v>1.05592301862097</v>
      </c>
      <c r="K13" s="86">
        <v>0.81222935974601196</v>
      </c>
      <c r="L13" s="90"/>
    </row>
    <row r="14" spans="1:16">
      <c r="A14" s="544"/>
      <c r="B14" s="12" t="s">
        <v>260</v>
      </c>
      <c r="C14" s="84">
        <v>0.96</v>
      </c>
      <c r="D14" s="84">
        <v>1</v>
      </c>
      <c r="E14" s="84">
        <v>0.99</v>
      </c>
      <c r="F14" s="84">
        <v>1.07</v>
      </c>
      <c r="G14" s="84">
        <v>1.06</v>
      </c>
      <c r="H14" s="84">
        <v>1.06</v>
      </c>
      <c r="I14" s="84">
        <v>1.02</v>
      </c>
      <c r="J14" s="86">
        <v>0.96076473868200796</v>
      </c>
      <c r="K14" s="86">
        <v>0.97434606072875196</v>
      </c>
    </row>
    <row r="15" spans="1:16" ht="10.35" customHeight="1">
      <c r="A15" s="544" t="s">
        <v>219</v>
      </c>
      <c r="B15" s="12" t="s">
        <v>257</v>
      </c>
      <c r="C15" s="84">
        <v>12.56</v>
      </c>
      <c r="D15" s="84">
        <v>12.34</v>
      </c>
      <c r="E15" s="84">
        <v>12.7</v>
      </c>
      <c r="F15" s="84">
        <v>13.23</v>
      </c>
      <c r="G15" s="84">
        <v>13.51</v>
      </c>
      <c r="H15" s="84">
        <v>13.52</v>
      </c>
      <c r="I15" s="84">
        <v>13.88</v>
      </c>
      <c r="J15" s="85">
        <v>13.95</v>
      </c>
      <c r="K15" s="85">
        <v>14.1559974127162</v>
      </c>
    </row>
    <row r="16" spans="1:16">
      <c r="A16" s="544"/>
      <c r="B16" s="12" t="s">
        <v>252</v>
      </c>
      <c r="C16" s="84">
        <v>1.86</v>
      </c>
      <c r="D16" s="84">
        <v>1.81</v>
      </c>
      <c r="E16" s="84">
        <v>1.87</v>
      </c>
      <c r="F16" s="84">
        <v>1.93</v>
      </c>
      <c r="G16" s="84">
        <v>1.96</v>
      </c>
      <c r="H16" s="84">
        <v>1.99</v>
      </c>
      <c r="I16" s="84">
        <v>1.99</v>
      </c>
      <c r="J16" s="85">
        <v>2.0008280439798201</v>
      </c>
      <c r="K16" s="85">
        <v>2.0392141372346702</v>
      </c>
    </row>
    <row r="17" spans="1:17">
      <c r="A17" s="544"/>
      <c r="B17" s="12" t="s">
        <v>250</v>
      </c>
      <c r="C17" s="84">
        <v>0.37</v>
      </c>
      <c r="D17" s="84">
        <v>0.37</v>
      </c>
      <c r="E17" s="84">
        <v>0.36</v>
      </c>
      <c r="F17" s="84">
        <v>0.35</v>
      </c>
      <c r="G17" s="84">
        <v>0.32</v>
      </c>
      <c r="H17" s="84">
        <v>0.32</v>
      </c>
      <c r="I17" s="84">
        <v>0.33</v>
      </c>
      <c r="J17" s="85">
        <v>0.34807897135568799</v>
      </c>
      <c r="K17" s="85">
        <v>0.334108530959352</v>
      </c>
      <c r="N17" s="91"/>
      <c r="P17" s="91"/>
    </row>
    <row r="18" spans="1:17">
      <c r="A18" s="544"/>
      <c r="B18" s="12" t="s">
        <v>258</v>
      </c>
      <c r="C18" s="84">
        <v>3.54</v>
      </c>
      <c r="D18" s="84">
        <v>3.57</v>
      </c>
      <c r="E18" s="84">
        <v>3.72</v>
      </c>
      <c r="F18" s="84">
        <v>3.91</v>
      </c>
      <c r="G18" s="84">
        <v>3.99</v>
      </c>
      <c r="H18" s="84">
        <v>3.99</v>
      </c>
      <c r="I18" s="84">
        <v>4.1399999999999997</v>
      </c>
      <c r="J18" s="85">
        <v>4.0617560542368798</v>
      </c>
      <c r="K18" s="85">
        <v>4.1763566369919003</v>
      </c>
      <c r="N18" s="91"/>
      <c r="P18" s="91"/>
    </row>
    <row r="19" spans="1:17">
      <c r="A19" s="544"/>
      <c r="B19" s="12" t="s">
        <v>259</v>
      </c>
      <c r="C19" s="84">
        <v>3.52</v>
      </c>
      <c r="D19" s="84">
        <v>3.45</v>
      </c>
      <c r="E19" s="84">
        <v>3.55</v>
      </c>
      <c r="F19" s="84">
        <v>3.61</v>
      </c>
      <c r="G19" s="84">
        <v>3.84</v>
      </c>
      <c r="H19" s="84">
        <v>3.75</v>
      </c>
      <c r="I19" s="84">
        <v>4</v>
      </c>
      <c r="J19" s="85">
        <v>4.1802865432836596</v>
      </c>
      <c r="K19" s="85">
        <v>4.15989808866878</v>
      </c>
      <c r="M19" s="92"/>
      <c r="N19" s="93"/>
      <c r="O19" s="92"/>
      <c r="P19" s="93"/>
      <c r="Q19" s="92"/>
    </row>
    <row r="20" spans="1:17">
      <c r="A20" s="544"/>
      <c r="B20" s="12" t="s">
        <v>260</v>
      </c>
      <c r="C20" s="84">
        <v>3.18</v>
      </c>
      <c r="D20" s="84">
        <v>3.1</v>
      </c>
      <c r="E20" s="84">
        <v>3.16</v>
      </c>
      <c r="F20" s="84">
        <v>3.25</v>
      </c>
      <c r="G20" s="84">
        <v>3.23</v>
      </c>
      <c r="H20" s="84">
        <v>3.21</v>
      </c>
      <c r="I20" s="84">
        <v>3.18</v>
      </c>
      <c r="J20" s="85">
        <v>3.2078357000477502</v>
      </c>
      <c r="K20" s="85">
        <v>3.2480945115678899</v>
      </c>
      <c r="M20" s="92"/>
      <c r="N20" s="93"/>
      <c r="O20" s="92"/>
      <c r="P20" s="93"/>
      <c r="Q20" s="92"/>
    </row>
    <row r="21" spans="1:17">
      <c r="A21" s="89" t="s">
        <v>261</v>
      </c>
      <c r="B21" s="94"/>
      <c r="C21" s="94"/>
      <c r="D21" s="94"/>
      <c r="E21" s="94"/>
      <c r="F21" s="94"/>
      <c r="G21" s="94"/>
      <c r="H21" s="94"/>
      <c r="I21" s="95"/>
      <c r="J21" s="95"/>
      <c r="K21" s="95"/>
      <c r="M21" s="92"/>
      <c r="N21" s="93"/>
      <c r="O21" s="92"/>
      <c r="P21" s="93"/>
      <c r="Q21" s="92"/>
    </row>
    <row r="22" spans="1:17">
      <c r="A22" s="95" t="s">
        <v>216</v>
      </c>
      <c r="B22" s="95"/>
      <c r="C22" s="95"/>
      <c r="D22" s="95"/>
      <c r="E22" s="95"/>
      <c r="F22" s="95"/>
      <c r="G22" s="95"/>
      <c r="H22" s="95"/>
      <c r="I22" s="95"/>
      <c r="J22" s="95"/>
      <c r="K22" s="95"/>
      <c r="M22" s="92"/>
      <c r="N22" s="96"/>
      <c r="O22" s="92"/>
      <c r="P22" s="96"/>
      <c r="Q22" s="92"/>
    </row>
    <row r="23" spans="1:17">
      <c r="M23" s="92"/>
      <c r="N23" s="97"/>
      <c r="O23" s="92"/>
      <c r="P23" s="98"/>
      <c r="Q23" s="92"/>
    </row>
    <row r="24" spans="1:17">
      <c r="M24" s="92"/>
      <c r="N24" s="97"/>
      <c r="O24" s="92"/>
      <c r="P24" s="96"/>
      <c r="Q24" s="92"/>
    </row>
    <row r="25" spans="1:17">
      <c r="I25" s="74"/>
      <c r="J25" s="45"/>
      <c r="K25" s="45"/>
      <c r="L25" s="45"/>
      <c r="M25" s="74"/>
      <c r="N25" s="99"/>
      <c r="O25" s="92"/>
      <c r="P25" s="96"/>
      <c r="Q25" s="92"/>
    </row>
    <row r="26" spans="1:17">
      <c r="M26" s="92"/>
      <c r="N26" s="97"/>
      <c r="O26" s="92"/>
      <c r="P26" s="96"/>
      <c r="Q26" s="92"/>
    </row>
    <row r="27" spans="1:17">
      <c r="M27" s="92"/>
      <c r="N27" s="97"/>
      <c r="O27" s="92"/>
      <c r="P27" s="96"/>
      <c r="Q27" s="92"/>
    </row>
    <row r="28" spans="1:17">
      <c r="I28" s="27"/>
      <c r="J28" s="27"/>
      <c r="K28" s="27"/>
      <c r="L28" s="27"/>
      <c r="M28" s="92"/>
      <c r="N28" s="92"/>
      <c r="O28" s="92"/>
      <c r="P28" s="92"/>
      <c r="Q28" s="92"/>
    </row>
    <row r="29" spans="1:17">
      <c r="M29" s="92"/>
      <c r="N29" s="92"/>
      <c r="O29" s="93"/>
      <c r="P29" s="92"/>
      <c r="Q29" s="92"/>
    </row>
    <row r="30" spans="1:17">
      <c r="M30" s="92"/>
      <c r="N30" s="92"/>
      <c r="O30" s="93"/>
      <c r="P30" s="92"/>
      <c r="Q30" s="92"/>
    </row>
    <row r="31" spans="1:17">
      <c r="M31" s="100"/>
      <c r="N31" s="92"/>
      <c r="O31" s="93"/>
      <c r="P31" s="92"/>
      <c r="Q31" s="92"/>
    </row>
    <row r="32" spans="1:17">
      <c r="M32" s="100"/>
      <c r="N32" s="92"/>
      <c r="O32" s="93"/>
      <c r="P32" s="92"/>
      <c r="Q32" s="92"/>
    </row>
    <row r="33" spans="2:17">
      <c r="M33" s="92"/>
      <c r="N33" s="92"/>
      <c r="O33" s="93"/>
      <c r="P33" s="92"/>
      <c r="Q33" s="92"/>
    </row>
    <row r="34" spans="2:17">
      <c r="M34" s="92"/>
      <c r="N34" s="92"/>
      <c r="O34" s="93"/>
      <c r="P34" s="92"/>
      <c r="Q34" s="92"/>
    </row>
    <row r="35" spans="2:17">
      <c r="M35" s="92"/>
      <c r="N35" s="92"/>
      <c r="O35" s="92"/>
      <c r="P35" s="92"/>
      <c r="Q35" s="92"/>
    </row>
    <row r="36" spans="2:17">
      <c r="M36" s="92"/>
      <c r="N36" s="92"/>
      <c r="O36" s="92"/>
      <c r="P36" s="92"/>
      <c r="Q36" s="92"/>
    </row>
    <row r="37" spans="2:17">
      <c r="M37" s="92"/>
      <c r="N37" s="92"/>
      <c r="O37" s="92"/>
      <c r="P37" s="92"/>
      <c r="Q37" s="92"/>
    </row>
    <row r="42" spans="2:17">
      <c r="B42" s="94" t="s">
        <v>261</v>
      </c>
    </row>
    <row r="43" spans="2:17">
      <c r="B43" s="95" t="s">
        <v>216</v>
      </c>
    </row>
  </sheetData>
  <mergeCells count="4">
    <mergeCell ref="A2:B2"/>
    <mergeCell ref="A3:A8"/>
    <mergeCell ref="A9:A14"/>
    <mergeCell ref="A15:A20"/>
  </mergeCells>
  <pageMargins left="0.7" right="0.7" top="0.75" bottom="0.75" header="0.51180555555555496" footer="0.51180555555555496"/>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MJ70"/>
  <sheetViews>
    <sheetView topLeftCell="A52" zoomScale="110" zoomScaleNormal="110" workbookViewId="0">
      <selection sqref="A1:H1"/>
    </sheetView>
  </sheetViews>
  <sheetFormatPr baseColWidth="10" defaultColWidth="8.875" defaultRowHeight="14.25"/>
  <cols>
    <col min="1" max="1" width="4.625" style="101" customWidth="1"/>
    <col min="2" max="2" width="29.5" style="101" customWidth="1"/>
    <col min="3" max="6" width="8.125" style="47" customWidth="1"/>
    <col min="7" max="7" width="8.125" style="2" customWidth="1"/>
    <col min="8" max="8" width="8.125" style="47" customWidth="1"/>
    <col min="9" max="9" width="8.875" style="2"/>
    <col min="10" max="10" width="9.5" style="2" hidden="1" customWidth="1"/>
    <col min="11" max="13" width="10.5" style="2" hidden="1" customWidth="1"/>
    <col min="14" max="1024" width="8.875" style="2"/>
  </cols>
  <sheetData>
    <row r="1" spans="1:254" ht="21.75" customHeight="1">
      <c r="A1" s="545" t="s">
        <v>262</v>
      </c>
      <c r="B1" s="545"/>
      <c r="C1" s="545"/>
      <c r="D1" s="545"/>
      <c r="E1" s="545"/>
      <c r="F1" s="545"/>
      <c r="G1" s="545"/>
      <c r="H1" s="545"/>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row>
    <row r="2" spans="1:254" ht="22.5">
      <c r="A2" s="526"/>
      <c r="B2" s="526"/>
      <c r="C2" s="102" t="s">
        <v>256</v>
      </c>
      <c r="D2" s="102" t="s">
        <v>207</v>
      </c>
      <c r="E2" s="103" t="s">
        <v>263</v>
      </c>
      <c r="F2" s="102" t="s">
        <v>221</v>
      </c>
      <c r="G2" s="103" t="s">
        <v>264</v>
      </c>
      <c r="H2" s="102" t="s">
        <v>265</v>
      </c>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row>
    <row r="3" spans="1:254">
      <c r="A3" s="546" t="s">
        <v>266</v>
      </c>
      <c r="B3" s="104" t="s">
        <v>240</v>
      </c>
      <c r="C3" s="105">
        <v>2251</v>
      </c>
      <c r="D3" s="106">
        <v>1167</v>
      </c>
      <c r="E3" s="107">
        <f>SUM(C3:D3)</f>
        <v>3418</v>
      </c>
      <c r="F3" s="108">
        <f>C3/E3*100</f>
        <v>65.857226448215329</v>
      </c>
      <c r="G3" s="107">
        <v>3442</v>
      </c>
      <c r="H3" s="109">
        <f t="shared" ref="H3:H34" si="0">E3/G3-1</f>
        <v>-6.9726902963392901E-3</v>
      </c>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row>
    <row r="4" spans="1:254">
      <c r="A4" s="546"/>
      <c r="B4" s="110" t="s">
        <v>267</v>
      </c>
      <c r="C4" s="111">
        <v>76528</v>
      </c>
      <c r="D4" s="111">
        <v>51377</v>
      </c>
      <c r="E4" s="112">
        <f>SUM(C4:D4)</f>
        <v>127905</v>
      </c>
      <c r="F4" s="113">
        <f>C4/E4*100</f>
        <v>59.831906493100348</v>
      </c>
      <c r="G4" s="112">
        <v>156691</v>
      </c>
      <c r="H4" s="114">
        <f t="shared" si="0"/>
        <v>-0.18371189155726875</v>
      </c>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row>
    <row r="5" spans="1:254">
      <c r="A5" s="546"/>
      <c r="B5" s="110" t="s">
        <v>268</v>
      </c>
      <c r="C5" s="111">
        <v>564744</v>
      </c>
      <c r="D5" s="111">
        <v>281825</v>
      </c>
      <c r="E5" s="112">
        <f>SUM(C5:D5)</f>
        <v>846569</v>
      </c>
      <c r="F5" s="113">
        <f>C5/E5*100</f>
        <v>66.709742501792533</v>
      </c>
      <c r="G5" s="112">
        <v>986239</v>
      </c>
      <c r="H5" s="114">
        <f t="shared" si="0"/>
        <v>-0.14161881653432895</v>
      </c>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row>
    <row r="6" spans="1:254">
      <c r="A6" s="546"/>
      <c r="B6" s="110" t="s">
        <v>269</v>
      </c>
      <c r="C6" s="115">
        <f>C4/K28*1000</f>
        <v>62.976989303589441</v>
      </c>
      <c r="D6" s="115">
        <f>D4/K28*1000</f>
        <v>42.279541859848877</v>
      </c>
      <c r="E6" s="116">
        <f>C6+D6</f>
        <v>105.25653116343832</v>
      </c>
      <c r="F6" s="113">
        <f>C6/E6*100</f>
        <v>59.831906493100341</v>
      </c>
      <c r="G6" s="116">
        <v>130.79338633259999</v>
      </c>
      <c r="H6" s="114">
        <f t="shared" si="0"/>
        <v>-0.19524576804077021</v>
      </c>
      <c r="I6" s="27"/>
      <c r="J6" s="117">
        <v>0.658572264482153</v>
      </c>
      <c r="K6" s="27" t="s">
        <v>270</v>
      </c>
      <c r="L6" s="27">
        <f>(C3*100)/E3</f>
        <v>65.857226448215329</v>
      </c>
      <c r="M6" s="27">
        <f>L6/100</f>
        <v>0.65857226448215334</v>
      </c>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row>
    <row r="7" spans="1:254">
      <c r="A7" s="546"/>
      <c r="B7" s="110" t="s">
        <v>271</v>
      </c>
      <c r="C7" s="115">
        <f>C5/K28*1000</f>
        <v>464.74332070962674</v>
      </c>
      <c r="D7" s="115">
        <f>D5/K28*1000</f>
        <v>231.92151905817605</v>
      </c>
      <c r="E7" s="116">
        <f>C7+D7</f>
        <v>696.66483976780273</v>
      </c>
      <c r="F7" s="113">
        <f>C7/E7*100</f>
        <v>66.709742501792533</v>
      </c>
      <c r="G7" s="116">
        <v>823.235147795834</v>
      </c>
      <c r="H7" s="114">
        <f t="shared" si="0"/>
        <v>-0.15374745401349321</v>
      </c>
      <c r="I7" s="27"/>
      <c r="J7" s="117">
        <v>0.341427735517847</v>
      </c>
      <c r="K7" s="27" t="s">
        <v>272</v>
      </c>
      <c r="L7" s="27">
        <f>(D3*100)/E3</f>
        <v>34.142773551784671</v>
      </c>
      <c r="M7" s="27">
        <f>L7/100</f>
        <v>0.34142773551784672</v>
      </c>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row>
    <row r="8" spans="1:254">
      <c r="A8" s="546"/>
      <c r="B8" s="110" t="s">
        <v>273</v>
      </c>
      <c r="C8" s="115">
        <f>C5/C4</f>
        <v>7.379573489441773</v>
      </c>
      <c r="D8" s="115">
        <f>D5/D4</f>
        <v>5.4854312240886003</v>
      </c>
      <c r="E8" s="116">
        <f>(C8*J6)+(D8*J7)</f>
        <v>6.7328607850335942</v>
      </c>
      <c r="F8" s="113"/>
      <c r="G8" s="116">
        <v>6.4267052241543503</v>
      </c>
      <c r="H8" s="114">
        <f t="shared" si="0"/>
        <v>4.7638027605277244E-2</v>
      </c>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row>
    <row r="9" spans="1:254">
      <c r="A9" s="546"/>
      <c r="B9" s="110" t="s">
        <v>274</v>
      </c>
      <c r="C9" s="115">
        <f>(C5/(C3*365))*100</f>
        <v>68.735843430317118</v>
      </c>
      <c r="D9" s="115">
        <f>(D5/(D3*365))*100</f>
        <v>66.163092345435544</v>
      </c>
      <c r="E9" s="116">
        <f>(C9*J6)+(D9*J7)</f>
        <v>67.857434853354917</v>
      </c>
      <c r="F9" s="113"/>
      <c r="G9" s="116">
        <v>78.500786988167903</v>
      </c>
      <c r="H9" s="114">
        <f t="shared" si="0"/>
        <v>-0.13558274436684581</v>
      </c>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row>
    <row r="10" spans="1:254">
      <c r="A10" s="546"/>
      <c r="B10" s="110" t="s">
        <v>275</v>
      </c>
      <c r="C10" s="115">
        <f>J17/C3</f>
        <v>33.997334517992002</v>
      </c>
      <c r="D10" s="115">
        <f>K17/D3</f>
        <v>44.024850042844903</v>
      </c>
      <c r="E10" s="116">
        <f>(C10*J6)+(D10*J7)</f>
        <v>37.421006436512585</v>
      </c>
      <c r="F10" s="113"/>
      <c r="G10" s="116">
        <v>45.377908312450003</v>
      </c>
      <c r="H10" s="114">
        <f t="shared" si="0"/>
        <v>-0.17534748012513268</v>
      </c>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row>
    <row r="11" spans="1:254">
      <c r="A11" s="546"/>
      <c r="B11" s="118" t="s">
        <v>276</v>
      </c>
      <c r="C11" s="119">
        <f>(J21/C4)*100</f>
        <v>4.7551223081747853</v>
      </c>
      <c r="D11" s="119">
        <f>(K21/D4)*100</f>
        <v>1.819880491270413</v>
      </c>
      <c r="E11" s="120">
        <f>(C11*J6)+(D11*J7)</f>
        <v>3.7529493414318349</v>
      </c>
      <c r="F11" s="121"/>
      <c r="G11" s="120">
        <v>3.1352697904653</v>
      </c>
      <c r="H11" s="122">
        <f t="shared" si="0"/>
        <v>0.19701001580309496</v>
      </c>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row>
    <row r="12" spans="1:254">
      <c r="A12" s="546" t="s">
        <v>277</v>
      </c>
      <c r="B12" s="104" t="s">
        <v>278</v>
      </c>
      <c r="C12" s="123">
        <v>23703</v>
      </c>
      <c r="D12" s="123">
        <v>21933</v>
      </c>
      <c r="E12" s="107">
        <f>SUM(C12:D12)</f>
        <v>45636</v>
      </c>
      <c r="F12" s="124">
        <f>C12/E12*100</f>
        <v>51.939258480147252</v>
      </c>
      <c r="G12" s="107">
        <v>56393</v>
      </c>
      <c r="H12" s="109">
        <f t="shared" si="0"/>
        <v>-0.19075062507758056</v>
      </c>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row>
    <row r="13" spans="1:254">
      <c r="A13" s="546"/>
      <c r="B13" s="110" t="s">
        <v>279</v>
      </c>
      <c r="C13" s="111">
        <v>15561</v>
      </c>
      <c r="D13" s="111">
        <v>10020</v>
      </c>
      <c r="E13" s="112">
        <f>SUM(C13:D13)</f>
        <v>25581</v>
      </c>
      <c r="F13" s="113">
        <f>C13/E13*100</f>
        <v>60.830303741057811</v>
      </c>
      <c r="G13" s="112">
        <v>38464</v>
      </c>
      <c r="H13" s="114">
        <f t="shared" si="0"/>
        <v>-0.33493656405990013</v>
      </c>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row>
    <row r="14" spans="1:254">
      <c r="A14" s="546"/>
      <c r="B14" s="110" t="s">
        <v>280</v>
      </c>
      <c r="C14" s="111">
        <v>19765</v>
      </c>
      <c r="D14" s="111">
        <v>20806</v>
      </c>
      <c r="E14" s="112">
        <f>SUM(C14:D14)</f>
        <v>40571</v>
      </c>
      <c r="F14" s="113">
        <f>C14/E14*100</f>
        <v>48.717063912646964</v>
      </c>
      <c r="G14" s="112">
        <v>47597</v>
      </c>
      <c r="H14" s="114">
        <f t="shared" si="0"/>
        <v>-0.14761434544193963</v>
      </c>
      <c r="I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row>
    <row r="15" spans="1:254">
      <c r="A15" s="546"/>
      <c r="B15" s="110" t="s">
        <v>281</v>
      </c>
      <c r="C15" s="111">
        <v>59029</v>
      </c>
      <c r="D15" s="111">
        <v>52759</v>
      </c>
      <c r="E15" s="112">
        <f>SUM(C15:D15)</f>
        <v>111788</v>
      </c>
      <c r="F15" s="113">
        <f>C15/E15*100</f>
        <v>52.804415500769309</v>
      </c>
      <c r="G15" s="112">
        <v>142454</v>
      </c>
      <c r="H15" s="114">
        <f t="shared" si="0"/>
        <v>-0.21526949050219724</v>
      </c>
      <c r="I15" s="27"/>
      <c r="J15" s="27" t="s">
        <v>267</v>
      </c>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row>
    <row r="16" spans="1:254">
      <c r="A16" s="546"/>
      <c r="B16" s="110" t="s">
        <v>282</v>
      </c>
      <c r="C16" s="115">
        <f>(C15/K28)*1000</f>
        <v>48.576582448274898</v>
      </c>
      <c r="D16" s="115">
        <f>(D15/K28)*1000</f>
        <v>43.416827548976521</v>
      </c>
      <c r="E16" s="112">
        <f>SUM(C16:D16)</f>
        <v>91.993409997251419</v>
      </c>
      <c r="F16" s="113"/>
      <c r="G16" s="112">
        <v>118.90945272302901</v>
      </c>
      <c r="H16" s="114">
        <f t="shared" si="0"/>
        <v>-0.22635746872430773</v>
      </c>
      <c r="I16" s="27"/>
      <c r="J16" s="27" t="s">
        <v>270</v>
      </c>
      <c r="K16" s="27" t="s">
        <v>272</v>
      </c>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row>
    <row r="17" spans="1:254">
      <c r="A17" s="546"/>
      <c r="B17" s="118" t="s">
        <v>283</v>
      </c>
      <c r="C17" s="119">
        <f>((C13+C14)/C15)*100</f>
        <v>59.84516085313998</v>
      </c>
      <c r="D17" s="119">
        <f>((D13+D14)/D15)*100</f>
        <v>58.427945942872306</v>
      </c>
      <c r="E17" s="120">
        <f>(C17*J6)+(D17*J7)</f>
        <v>59.361284375585157</v>
      </c>
      <c r="F17" s="121"/>
      <c r="G17" s="120">
        <v>60.529956055093997</v>
      </c>
      <c r="H17" s="122">
        <f t="shared" si="0"/>
        <v>-1.9307327407360408E-2</v>
      </c>
      <c r="I17" s="27"/>
      <c r="J17" s="27">
        <v>76528</v>
      </c>
      <c r="K17" s="111">
        <v>51377</v>
      </c>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row>
    <row r="18" spans="1:254">
      <c r="A18" s="546" t="s">
        <v>284</v>
      </c>
      <c r="B18" s="104" t="s">
        <v>285</v>
      </c>
      <c r="C18" s="123">
        <v>5867</v>
      </c>
      <c r="D18" s="123">
        <v>1641</v>
      </c>
      <c r="E18" s="107">
        <f>SUM(C18:D18)</f>
        <v>7508</v>
      </c>
      <c r="F18" s="124">
        <f>C18/E18*100</f>
        <v>78.143313798614813</v>
      </c>
      <c r="G18" s="107">
        <v>7489</v>
      </c>
      <c r="H18" s="109">
        <f t="shared" si="0"/>
        <v>2.5370543463747453E-3</v>
      </c>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row>
    <row r="19" spans="1:254">
      <c r="A19" s="546"/>
      <c r="B19" s="110" t="s">
        <v>286</v>
      </c>
      <c r="C19" s="111">
        <v>1265</v>
      </c>
      <c r="D19" s="125">
        <v>791</v>
      </c>
      <c r="E19" s="112">
        <f>SUM(C19:D19)</f>
        <v>2056</v>
      </c>
      <c r="F19" s="113">
        <f>C19/E19*100</f>
        <v>61.527237354085607</v>
      </c>
      <c r="G19" s="112">
        <v>2063</v>
      </c>
      <c r="H19" s="114">
        <f t="shared" si="0"/>
        <v>-3.3931168201648543E-3</v>
      </c>
      <c r="I19" s="27"/>
      <c r="J19" s="27" t="s">
        <v>287</v>
      </c>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c r="IO19" s="27"/>
      <c r="IP19" s="27"/>
      <c r="IQ19" s="27"/>
      <c r="IR19" s="27"/>
      <c r="IS19" s="27"/>
      <c r="IT19" s="27"/>
    </row>
    <row r="20" spans="1:254">
      <c r="A20" s="546"/>
      <c r="B20" s="110" t="s">
        <v>288</v>
      </c>
      <c r="C20" s="111">
        <f>C18+C19</f>
        <v>7132</v>
      </c>
      <c r="D20" s="111">
        <f>D18+D19</f>
        <v>2432</v>
      </c>
      <c r="E20" s="112">
        <f>SUM(C20:D20)</f>
        <v>9564</v>
      </c>
      <c r="F20" s="113">
        <f>C20/E20*100</f>
        <v>74.57130907570054</v>
      </c>
      <c r="G20" s="112">
        <v>9552</v>
      </c>
      <c r="H20" s="114">
        <f t="shared" si="0"/>
        <v>1.2562814070351536E-3</v>
      </c>
      <c r="I20" s="27"/>
      <c r="J20" s="27" t="s">
        <v>270</v>
      </c>
      <c r="K20" s="27" t="s">
        <v>272</v>
      </c>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row>
    <row r="21" spans="1:254">
      <c r="A21" s="546"/>
      <c r="B21" s="110" t="s">
        <v>289</v>
      </c>
      <c r="C21" s="111">
        <v>7081</v>
      </c>
      <c r="D21" s="111">
        <v>2436</v>
      </c>
      <c r="E21" s="112">
        <f>SUM(C21:D21)</f>
        <v>9517</v>
      </c>
      <c r="F21" s="113">
        <f>C21/E21*100</f>
        <v>74.403698644530834</v>
      </c>
      <c r="G21" s="112">
        <v>9273</v>
      </c>
      <c r="H21" s="114">
        <f t="shared" si="0"/>
        <v>2.631295157985547E-2</v>
      </c>
      <c r="I21" s="27"/>
      <c r="J21" s="27">
        <v>3639</v>
      </c>
      <c r="K21" s="27">
        <v>935</v>
      </c>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c r="IO21" s="27"/>
      <c r="IP21" s="27"/>
      <c r="IQ21" s="27"/>
      <c r="IR21" s="27"/>
      <c r="IS21" s="27"/>
      <c r="IT21" s="27"/>
    </row>
    <row r="22" spans="1:254">
      <c r="A22" s="546"/>
      <c r="B22" s="110" t="s">
        <v>290</v>
      </c>
      <c r="C22" s="115">
        <f>(C19/C20)*100</f>
        <v>17.736960179472799</v>
      </c>
      <c r="D22" s="115">
        <f>(D19/D20)*100</f>
        <v>32.524671052631575</v>
      </c>
      <c r="E22" s="116">
        <f>(C22*J6)+(D22*J7)</f>
        <v>22.785894816388044</v>
      </c>
      <c r="F22" s="113"/>
      <c r="G22" s="116">
        <v>23.2346294777076</v>
      </c>
      <c r="H22" s="114">
        <f t="shared" si="0"/>
        <v>-1.9313183442416948E-2</v>
      </c>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row>
    <row r="23" spans="1:254">
      <c r="A23" s="546"/>
      <c r="B23" s="118" t="s">
        <v>291</v>
      </c>
      <c r="C23" s="119">
        <f>(C21/J33)*1000</f>
        <v>24.751471595755092</v>
      </c>
      <c r="D23" s="119">
        <f>(D21/J33)*1000</f>
        <v>8.514981613791754</v>
      </c>
      <c r="E23" s="120">
        <f>C23+D23</f>
        <v>33.266453209546846</v>
      </c>
      <c r="F23" s="121"/>
      <c r="G23" s="120">
        <v>32.920568876518601</v>
      </c>
      <c r="H23" s="122">
        <f t="shared" si="0"/>
        <v>1.050663292987486E-2</v>
      </c>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row>
    <row r="24" spans="1:254" ht="15">
      <c r="A24" s="546" t="s">
        <v>292</v>
      </c>
      <c r="B24" s="104" t="s">
        <v>293</v>
      </c>
      <c r="C24" s="123">
        <v>361464</v>
      </c>
      <c r="D24" s="123">
        <v>727875</v>
      </c>
      <c r="E24" s="107">
        <f>SUM(C24:D24)</f>
        <v>1089339</v>
      </c>
      <c r="F24" s="124">
        <f>C24/E24*100</f>
        <v>33.181957131801951</v>
      </c>
      <c r="G24" s="107">
        <v>1177797</v>
      </c>
      <c r="H24" s="109">
        <f t="shared" si="0"/>
        <v>-7.5104623292468919E-2</v>
      </c>
      <c r="J24" s="126"/>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row>
    <row r="25" spans="1:254" ht="15">
      <c r="A25" s="546"/>
      <c r="B25" s="110" t="s">
        <v>294</v>
      </c>
      <c r="C25" s="111">
        <v>1384714</v>
      </c>
      <c r="D25" s="111">
        <v>1487607</v>
      </c>
      <c r="E25" s="112">
        <f>SUM(C25:D25)</f>
        <v>2872321</v>
      </c>
      <c r="F25" s="113">
        <f>C25/E25*100</f>
        <v>48.208887516402235</v>
      </c>
      <c r="G25" s="112">
        <v>3189393</v>
      </c>
      <c r="H25" s="114">
        <f t="shared" si="0"/>
        <v>-9.9414528093590193E-2</v>
      </c>
      <c r="I25" s="27"/>
      <c r="J25" s="127"/>
      <c r="K25" s="128"/>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row>
    <row r="26" spans="1:254">
      <c r="A26" s="546"/>
      <c r="B26" s="110" t="s">
        <v>295</v>
      </c>
      <c r="C26" s="129">
        <f>(C25/K28)*1000</f>
        <v>1139.5191141350952</v>
      </c>
      <c r="D26" s="129">
        <f>(D25/K28)*1000</f>
        <v>1224.1925847656385</v>
      </c>
      <c r="E26" s="116">
        <f>C26+D26</f>
        <v>2363.7116989007336</v>
      </c>
      <c r="F26" s="113"/>
      <c r="G26" s="116">
        <v>2662.2557186787399</v>
      </c>
      <c r="H26" s="114">
        <f t="shared" si="0"/>
        <v>-0.11213949797661504</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row>
    <row r="27" spans="1:254" ht="13.35" customHeight="1">
      <c r="A27" s="546"/>
      <c r="B27" s="118" t="s">
        <v>296</v>
      </c>
      <c r="C27" s="119">
        <f>(C24/C25)*100</f>
        <v>26.10387415740723</v>
      </c>
      <c r="D27" s="119">
        <f>(D24/D25)*100</f>
        <v>48.929253492353823</v>
      </c>
      <c r="E27" s="120">
        <f>(C27*J6)+(D27*J7)</f>
        <v>33.897091736073904</v>
      </c>
      <c r="F27" s="121"/>
      <c r="G27" s="120">
        <v>34.818952605973202</v>
      </c>
      <c r="H27" s="122">
        <f t="shared" si="0"/>
        <v>-2.6475835741858411E-2</v>
      </c>
      <c r="I27" s="130"/>
      <c r="J27" s="130" t="s">
        <v>297</v>
      </c>
      <c r="K27" s="130" t="s">
        <v>298</v>
      </c>
      <c r="L27" s="27"/>
      <c r="M27" s="130"/>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row>
    <row r="28" spans="1:254" ht="15">
      <c r="A28" s="546" t="s">
        <v>299</v>
      </c>
      <c r="B28" s="104" t="s">
        <v>300</v>
      </c>
      <c r="C28" s="123">
        <v>914</v>
      </c>
      <c r="D28" s="123">
        <v>1053</v>
      </c>
      <c r="E28" s="107">
        <f t="shared" ref="E28:E39" si="1">SUM(C28:D28)</f>
        <v>1967</v>
      </c>
      <c r="F28" s="124">
        <f t="shared" ref="F28:F39" si="2">C28/E28*100</f>
        <v>46.466700559227249</v>
      </c>
      <c r="G28" s="107">
        <v>2423</v>
      </c>
      <c r="H28" s="109">
        <f t="shared" si="0"/>
        <v>-0.18819645068097401</v>
      </c>
      <c r="I28" s="27"/>
      <c r="J28" s="131"/>
      <c r="K28" s="27">
        <v>1215174</v>
      </c>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row>
    <row r="29" spans="1:254">
      <c r="A29" s="546"/>
      <c r="B29" s="110" t="s">
        <v>301</v>
      </c>
      <c r="C29" s="111">
        <v>5889</v>
      </c>
      <c r="D29" s="111">
        <v>1964</v>
      </c>
      <c r="E29" s="112">
        <f t="shared" si="1"/>
        <v>7853</v>
      </c>
      <c r="F29" s="113">
        <f t="shared" si="2"/>
        <v>74.990449509741495</v>
      </c>
      <c r="G29" s="112">
        <v>9059</v>
      </c>
      <c r="H29" s="114">
        <f t="shared" si="0"/>
        <v>-0.13312727674136215</v>
      </c>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row>
    <row r="30" spans="1:254">
      <c r="A30" s="546"/>
      <c r="B30" s="110" t="s">
        <v>302</v>
      </c>
      <c r="C30" s="111">
        <v>27835</v>
      </c>
      <c r="D30" s="111">
        <v>29952</v>
      </c>
      <c r="E30" s="112">
        <f t="shared" si="1"/>
        <v>57787</v>
      </c>
      <c r="F30" s="113">
        <f t="shared" si="2"/>
        <v>48.168273141017877</v>
      </c>
      <c r="G30" s="112">
        <v>63222</v>
      </c>
      <c r="H30" s="114">
        <f t="shared" si="0"/>
        <v>-8.5966910252760154E-2</v>
      </c>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row>
    <row r="31" spans="1:254">
      <c r="A31" s="546"/>
      <c r="B31" s="110" t="s">
        <v>233</v>
      </c>
      <c r="C31" s="111">
        <v>2696</v>
      </c>
      <c r="D31" s="125">
        <v>904</v>
      </c>
      <c r="E31" s="112">
        <f t="shared" si="1"/>
        <v>3600</v>
      </c>
      <c r="F31" s="113">
        <f t="shared" si="2"/>
        <v>74.8888888888889</v>
      </c>
      <c r="G31" s="112">
        <v>3881</v>
      </c>
      <c r="H31" s="114">
        <f t="shared" si="0"/>
        <v>-7.2404019582581802E-2</v>
      </c>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row>
    <row r="32" spans="1:254" ht="11.45" customHeight="1">
      <c r="A32" s="546"/>
      <c r="B32" s="110" t="s">
        <v>303</v>
      </c>
      <c r="C32" s="132">
        <v>66376</v>
      </c>
      <c r="D32" s="133">
        <v>66376</v>
      </c>
      <c r="E32" s="134">
        <f t="shared" si="1"/>
        <v>132752</v>
      </c>
      <c r="F32" s="135">
        <f t="shared" si="2"/>
        <v>50</v>
      </c>
      <c r="G32" s="134">
        <v>125897</v>
      </c>
      <c r="H32" s="136">
        <f t="shared" si="0"/>
        <v>5.4449272023955997E-2</v>
      </c>
      <c r="I32" s="27"/>
      <c r="J32" s="137" t="s">
        <v>304</v>
      </c>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row>
    <row r="33" spans="1:254" ht="11.45" customHeight="1">
      <c r="A33" s="546"/>
      <c r="B33" s="110" t="s">
        <v>232</v>
      </c>
      <c r="C33" s="125">
        <v>853</v>
      </c>
      <c r="D33" s="111">
        <v>282</v>
      </c>
      <c r="E33" s="112">
        <f t="shared" si="1"/>
        <v>1135</v>
      </c>
      <c r="F33" s="113">
        <f t="shared" si="2"/>
        <v>75.154185022026425</v>
      </c>
      <c r="G33" s="112">
        <v>1385</v>
      </c>
      <c r="H33" s="114">
        <f t="shared" si="0"/>
        <v>-0.18050541516245489</v>
      </c>
      <c r="I33" s="27"/>
      <c r="J33" s="138">
        <v>286084</v>
      </c>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c r="HL33" s="27"/>
      <c r="HM33" s="27"/>
      <c r="HN33" s="27"/>
      <c r="HO33" s="27"/>
      <c r="HP33" s="27"/>
      <c r="HQ33" s="27"/>
      <c r="HR33" s="27"/>
      <c r="HS33" s="27"/>
      <c r="HT33" s="27"/>
      <c r="HU33" s="27"/>
      <c r="HV33" s="27"/>
      <c r="HW33" s="27"/>
      <c r="HX33" s="27"/>
      <c r="HY33" s="27"/>
      <c r="HZ33" s="27"/>
      <c r="IA33" s="27"/>
      <c r="IB33" s="27"/>
      <c r="IC33" s="27"/>
      <c r="ID33" s="27"/>
      <c r="IE33" s="27"/>
      <c r="IF33" s="27"/>
      <c r="IG33" s="27"/>
      <c r="IH33" s="27"/>
      <c r="II33" s="27"/>
      <c r="IJ33" s="27"/>
      <c r="IK33" s="27"/>
      <c r="IL33" s="27"/>
      <c r="IM33" s="27"/>
      <c r="IN33" s="27"/>
      <c r="IO33" s="27"/>
      <c r="IP33" s="27"/>
      <c r="IQ33" s="27"/>
      <c r="IR33" s="27"/>
      <c r="IS33" s="27"/>
      <c r="IT33" s="27"/>
    </row>
    <row r="34" spans="1:254">
      <c r="A34" s="546"/>
      <c r="B34" s="110" t="s">
        <v>225</v>
      </c>
      <c r="C34" s="111">
        <v>74524</v>
      </c>
      <c r="D34" s="111">
        <v>45867</v>
      </c>
      <c r="E34" s="112">
        <f t="shared" si="1"/>
        <v>120391</v>
      </c>
      <c r="F34" s="113">
        <f t="shared" si="2"/>
        <v>61.901637165568857</v>
      </c>
      <c r="G34" s="112">
        <v>143517</v>
      </c>
      <c r="H34" s="114">
        <f t="shared" si="0"/>
        <v>-0.16113770494087809</v>
      </c>
      <c r="I34" s="66"/>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c r="IO34" s="27"/>
      <c r="IP34" s="27"/>
      <c r="IQ34" s="27"/>
      <c r="IR34" s="27"/>
      <c r="IS34" s="27"/>
      <c r="IT34" s="27"/>
    </row>
    <row r="35" spans="1:254">
      <c r="A35" s="546"/>
      <c r="B35" s="110" t="s">
        <v>305</v>
      </c>
      <c r="C35" s="111">
        <v>67120</v>
      </c>
      <c r="D35" s="111">
        <v>24654</v>
      </c>
      <c r="E35" s="112">
        <f t="shared" si="1"/>
        <v>91774</v>
      </c>
      <c r="F35" s="113">
        <f t="shared" si="2"/>
        <v>73.136182361017276</v>
      </c>
      <c r="G35" s="112">
        <v>106918</v>
      </c>
      <c r="H35" s="114">
        <f t="shared" ref="H35:H66" si="3">E35/G35-1</f>
        <v>-0.14164125778634096</v>
      </c>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c r="IO35" s="27"/>
      <c r="IP35" s="27"/>
      <c r="IQ35" s="27"/>
      <c r="IR35" s="27"/>
      <c r="IS35" s="27"/>
      <c r="IT35" s="27"/>
    </row>
    <row r="36" spans="1:254">
      <c r="A36" s="546"/>
      <c r="B36" s="110" t="s">
        <v>306</v>
      </c>
      <c r="C36" s="125">
        <v>205</v>
      </c>
      <c r="D36" s="125">
        <v>4</v>
      </c>
      <c r="E36" s="112">
        <f t="shared" si="1"/>
        <v>209</v>
      </c>
      <c r="F36" s="113">
        <f t="shared" si="2"/>
        <v>98.086124401913878</v>
      </c>
      <c r="G36" s="112">
        <v>225</v>
      </c>
      <c r="H36" s="114">
        <f t="shared" si="3"/>
        <v>-7.1111111111111125E-2</v>
      </c>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c r="IO36" s="27"/>
      <c r="IP36" s="27"/>
      <c r="IQ36" s="27"/>
      <c r="IR36" s="27"/>
      <c r="IS36" s="27"/>
      <c r="IT36" s="27"/>
    </row>
    <row r="37" spans="1:254">
      <c r="A37" s="546"/>
      <c r="B37" s="110" t="s">
        <v>307</v>
      </c>
      <c r="C37" s="111">
        <v>7754</v>
      </c>
      <c r="D37" s="111">
        <v>11281</v>
      </c>
      <c r="E37" s="112">
        <f t="shared" si="1"/>
        <v>19035</v>
      </c>
      <c r="F37" s="113">
        <f t="shared" si="2"/>
        <v>40.735487260309952</v>
      </c>
      <c r="G37" s="112">
        <v>22628</v>
      </c>
      <c r="H37" s="114">
        <f t="shared" si="3"/>
        <v>-0.15878557539331806</v>
      </c>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c r="HI37" s="27"/>
      <c r="HJ37" s="27"/>
      <c r="HK37" s="27"/>
      <c r="HL37" s="27"/>
      <c r="HM37" s="27"/>
      <c r="HN37" s="27"/>
      <c r="HO37" s="27"/>
      <c r="HP37" s="27"/>
      <c r="HQ37" s="27"/>
      <c r="HR37" s="27"/>
      <c r="HS37" s="27"/>
      <c r="HT37" s="27"/>
      <c r="HU37" s="27"/>
      <c r="HV37" s="27"/>
      <c r="HW37" s="27"/>
      <c r="HX37" s="27"/>
      <c r="HY37" s="27"/>
      <c r="HZ37" s="27"/>
      <c r="IA37" s="27"/>
      <c r="IB37" s="27"/>
      <c r="IC37" s="27"/>
      <c r="ID37" s="27"/>
      <c r="IE37" s="27"/>
      <c r="IF37" s="27"/>
      <c r="IG37" s="27"/>
      <c r="IH37" s="27"/>
      <c r="II37" s="27"/>
      <c r="IJ37" s="27"/>
      <c r="IK37" s="27"/>
      <c r="IL37" s="27"/>
      <c r="IM37" s="27"/>
      <c r="IN37" s="27"/>
      <c r="IO37" s="27"/>
      <c r="IP37" s="27"/>
      <c r="IQ37" s="27"/>
      <c r="IR37" s="27"/>
      <c r="IS37" s="27"/>
      <c r="IT37" s="27"/>
    </row>
    <row r="38" spans="1:254">
      <c r="A38" s="546"/>
      <c r="B38" s="110" t="s">
        <v>308</v>
      </c>
      <c r="C38" s="111">
        <v>1228</v>
      </c>
      <c r="D38" s="125">
        <v>180</v>
      </c>
      <c r="E38" s="112">
        <f t="shared" si="1"/>
        <v>1408</v>
      </c>
      <c r="F38" s="113">
        <f t="shared" si="2"/>
        <v>87.215909090909093</v>
      </c>
      <c r="G38" s="112">
        <v>1793</v>
      </c>
      <c r="H38" s="114">
        <f t="shared" si="3"/>
        <v>-0.21472392638036808</v>
      </c>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c r="IC38" s="27"/>
      <c r="ID38" s="27"/>
      <c r="IE38" s="27"/>
      <c r="IF38" s="27"/>
      <c r="IG38" s="27"/>
      <c r="IH38" s="27"/>
      <c r="II38" s="27"/>
      <c r="IJ38" s="27"/>
      <c r="IK38" s="27"/>
      <c r="IL38" s="27"/>
      <c r="IM38" s="27"/>
      <c r="IN38" s="27"/>
      <c r="IO38" s="27"/>
      <c r="IP38" s="27"/>
      <c r="IQ38" s="27"/>
      <c r="IR38" s="27"/>
      <c r="IS38" s="27"/>
      <c r="IT38" s="27"/>
    </row>
    <row r="39" spans="1:254">
      <c r="A39" s="546"/>
      <c r="B39" s="110" t="s">
        <v>309</v>
      </c>
      <c r="C39" s="125">
        <v>465</v>
      </c>
      <c r="D39" s="125">
        <v>74</v>
      </c>
      <c r="E39" s="112">
        <f t="shared" si="1"/>
        <v>539</v>
      </c>
      <c r="F39" s="113">
        <f t="shared" si="2"/>
        <v>86.270871985157697</v>
      </c>
      <c r="G39" s="112">
        <v>611</v>
      </c>
      <c r="H39" s="114">
        <f t="shared" si="3"/>
        <v>-0.11783960720130937</v>
      </c>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27"/>
      <c r="IB39" s="27"/>
      <c r="IC39" s="27"/>
      <c r="ID39" s="27"/>
      <c r="IE39" s="27"/>
      <c r="IF39" s="27"/>
      <c r="IG39" s="27"/>
      <c r="IH39" s="27"/>
      <c r="II39" s="27"/>
      <c r="IJ39" s="27"/>
      <c r="IK39" s="27"/>
      <c r="IL39" s="27"/>
      <c r="IM39" s="27"/>
      <c r="IN39" s="27"/>
      <c r="IO39" s="27"/>
      <c r="IP39" s="27"/>
      <c r="IQ39" s="27"/>
      <c r="IR39" s="27"/>
      <c r="IS39" s="27"/>
      <c r="IT39" s="27"/>
    </row>
    <row r="40" spans="1:254">
      <c r="A40" s="546"/>
      <c r="B40" s="110" t="s">
        <v>310</v>
      </c>
      <c r="C40" s="115">
        <f>(C28/K28)*1000</f>
        <v>0.75215565836662079</v>
      </c>
      <c r="D40" s="115">
        <f>(D28/K28)*1000</f>
        <v>0.86654256921231032</v>
      </c>
      <c r="E40" s="116">
        <f t="shared" ref="E40:E49" si="4">C40+D40</f>
        <v>1.618698227578931</v>
      </c>
      <c r="F40" s="113"/>
      <c r="G40" s="116">
        <v>2.0225308095799299</v>
      </c>
      <c r="H40" s="114">
        <f t="shared" si="3"/>
        <v>-0.19966696185205357</v>
      </c>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27"/>
      <c r="IB40" s="27"/>
      <c r="IC40" s="27"/>
      <c r="ID40" s="27"/>
      <c r="IE40" s="27"/>
      <c r="IF40" s="27"/>
      <c r="IG40" s="27"/>
      <c r="IH40" s="27"/>
      <c r="II40" s="27"/>
      <c r="IJ40" s="27"/>
      <c r="IK40" s="27"/>
      <c r="IL40" s="27"/>
      <c r="IM40" s="27"/>
      <c r="IN40" s="27"/>
      <c r="IO40" s="27"/>
      <c r="IP40" s="27"/>
      <c r="IQ40" s="27"/>
      <c r="IR40" s="27"/>
      <c r="IS40" s="27"/>
      <c r="IT40" s="27"/>
    </row>
    <row r="41" spans="1:254">
      <c r="A41" s="546"/>
      <c r="B41" s="110" t="s">
        <v>311</v>
      </c>
      <c r="C41" s="115">
        <f>(C29/K28)*1000</f>
        <v>4.8462195537429213</v>
      </c>
      <c r="D41" s="115">
        <f>(D29/K28)*1000</f>
        <v>1.6162294453304629</v>
      </c>
      <c r="E41" s="116">
        <f t="shared" si="4"/>
        <v>6.4624489990733842</v>
      </c>
      <c r="F41" s="113"/>
      <c r="G41" s="116">
        <v>7.56174436813233</v>
      </c>
      <c r="H41" s="114">
        <f t="shared" si="3"/>
        <v>-0.14537589682239682</v>
      </c>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27"/>
      <c r="HR41" s="27"/>
      <c r="HS41" s="27"/>
      <c r="HT41" s="27"/>
      <c r="HU41" s="27"/>
      <c r="HV41" s="27"/>
      <c r="HW41" s="27"/>
      <c r="HX41" s="27"/>
      <c r="HY41" s="27"/>
      <c r="HZ41" s="27"/>
      <c r="IA41" s="27"/>
      <c r="IB41" s="27"/>
      <c r="IC41" s="27"/>
      <c r="ID41" s="27"/>
      <c r="IE41" s="27"/>
      <c r="IF41" s="27"/>
      <c r="IG41" s="27"/>
      <c r="IH41" s="27"/>
      <c r="II41" s="27"/>
      <c r="IJ41" s="27"/>
      <c r="IK41" s="27"/>
      <c r="IL41" s="27"/>
      <c r="IM41" s="27"/>
      <c r="IN41" s="27"/>
      <c r="IO41" s="27"/>
      <c r="IP41" s="27"/>
      <c r="IQ41" s="27"/>
      <c r="IR41" s="27"/>
      <c r="IS41" s="27"/>
      <c r="IT41" s="27"/>
    </row>
    <row r="42" spans="1:254">
      <c r="A42" s="546"/>
      <c r="B42" s="110" t="s">
        <v>312</v>
      </c>
      <c r="C42" s="115">
        <f>(C30/K28)*1000</f>
        <v>22.906184628703382</v>
      </c>
      <c r="D42" s="115">
        <f>(D30/K28)*1000</f>
        <v>24.648321968705716</v>
      </c>
      <c r="E42" s="116">
        <f t="shared" si="4"/>
        <v>47.554506597409102</v>
      </c>
      <c r="F42" s="113"/>
      <c r="G42" s="116">
        <v>52.772778721940803</v>
      </c>
      <c r="H42" s="114">
        <f t="shared" si="3"/>
        <v>-9.8881890453916044E-2</v>
      </c>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c r="HL42" s="27"/>
      <c r="HM42" s="27"/>
      <c r="HN42" s="27"/>
      <c r="HO42" s="27"/>
      <c r="HP42" s="27"/>
      <c r="HQ42" s="27"/>
      <c r="HR42" s="27"/>
      <c r="HS42" s="27"/>
      <c r="HT42" s="27"/>
      <c r="HU42" s="27"/>
      <c r="HV42" s="27"/>
      <c r="HW42" s="27"/>
      <c r="HX42" s="27"/>
      <c r="HY42" s="27"/>
      <c r="HZ42" s="27"/>
      <c r="IA42" s="27"/>
      <c r="IB42" s="27"/>
      <c r="IC42" s="27"/>
      <c r="ID42" s="27"/>
      <c r="IE42" s="27"/>
      <c r="IF42" s="27"/>
      <c r="IG42" s="27"/>
      <c r="IH42" s="27"/>
      <c r="II42" s="27"/>
      <c r="IJ42" s="27"/>
      <c r="IK42" s="27"/>
      <c r="IL42" s="27"/>
      <c r="IM42" s="27"/>
      <c r="IN42" s="27"/>
      <c r="IO42" s="27"/>
      <c r="IP42" s="27"/>
      <c r="IQ42" s="27"/>
      <c r="IR42" s="27"/>
      <c r="IS42" s="27"/>
      <c r="IT42" s="27"/>
    </row>
    <row r="43" spans="1:254">
      <c r="A43" s="546"/>
      <c r="B43" s="110" t="s">
        <v>313</v>
      </c>
      <c r="C43" s="115">
        <f>(C31/K28)*1000</f>
        <v>2.2186123139566845</v>
      </c>
      <c r="D43" s="115">
        <f>(D31/K28)*1000</f>
        <v>0.7439263842050603</v>
      </c>
      <c r="E43" s="116">
        <f t="shared" si="4"/>
        <v>2.9625386981617448</v>
      </c>
      <c r="F43" s="113"/>
      <c r="G43" s="116">
        <v>3.2395551266940701</v>
      </c>
      <c r="H43" s="114">
        <f t="shared" si="3"/>
        <v>-8.5510638868188549E-2</v>
      </c>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c r="HL43" s="27"/>
      <c r="HM43" s="27"/>
      <c r="HN43" s="27"/>
      <c r="HO43" s="27"/>
      <c r="HP43" s="27"/>
      <c r="HQ43" s="27"/>
      <c r="HR43" s="27"/>
      <c r="HS43" s="27"/>
      <c r="HT43" s="27"/>
      <c r="HU43" s="27"/>
      <c r="HV43" s="27"/>
      <c r="HW43" s="27"/>
      <c r="HX43" s="27"/>
      <c r="HY43" s="27"/>
      <c r="HZ43" s="27"/>
      <c r="IA43" s="27"/>
      <c r="IB43" s="27"/>
      <c r="IC43" s="27"/>
      <c r="ID43" s="27"/>
      <c r="IE43" s="27"/>
      <c r="IF43" s="27"/>
      <c r="IG43" s="27"/>
      <c r="IH43" s="27"/>
      <c r="II43" s="27"/>
      <c r="IJ43" s="27"/>
      <c r="IK43" s="27"/>
      <c r="IL43" s="27"/>
      <c r="IM43" s="27"/>
      <c r="IN43" s="27"/>
      <c r="IO43" s="27"/>
      <c r="IP43" s="27"/>
      <c r="IQ43" s="27"/>
      <c r="IR43" s="27"/>
      <c r="IS43" s="27"/>
      <c r="IT43" s="27"/>
    </row>
    <row r="44" spans="1:254">
      <c r="A44" s="546"/>
      <c r="B44" s="110" t="s">
        <v>314</v>
      </c>
      <c r="C44" s="115">
        <f>(C32/K28)*1000</f>
        <v>54.622630174773327</v>
      </c>
      <c r="D44" s="115">
        <f>(D32/K28)*1000</f>
        <v>54.622630174773327</v>
      </c>
      <c r="E44" s="116">
        <f t="shared" si="4"/>
        <v>109.24526034954665</v>
      </c>
      <c r="F44" s="113"/>
      <c r="G44" s="116">
        <v>105.08896464452501</v>
      </c>
      <c r="H44" s="114">
        <f t="shared" si="3"/>
        <v>3.9550258384224879E-2</v>
      </c>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c r="IO44" s="27"/>
      <c r="IP44" s="27"/>
      <c r="IQ44" s="27"/>
      <c r="IR44" s="27"/>
      <c r="IS44" s="27"/>
      <c r="IT44" s="27"/>
    </row>
    <row r="45" spans="1:254">
      <c r="A45" s="546"/>
      <c r="B45" s="110" t="s">
        <v>315</v>
      </c>
      <c r="C45" s="115">
        <f>(C33/K28)*1000</f>
        <v>0.70195708598110229</v>
      </c>
      <c r="D45" s="115">
        <f>(D33/K28)*1000</f>
        <v>0.23206553135600333</v>
      </c>
      <c r="E45" s="116">
        <f t="shared" si="4"/>
        <v>0.93402261733710557</v>
      </c>
      <c r="F45" s="113"/>
      <c r="G45" s="116">
        <v>1.15608962908304</v>
      </c>
      <c r="H45" s="114">
        <f t="shared" si="3"/>
        <v>-0.19208459807918898</v>
      </c>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c r="IO45" s="27"/>
      <c r="IP45" s="27"/>
      <c r="IQ45" s="27"/>
      <c r="IR45" s="27"/>
      <c r="IS45" s="27"/>
      <c r="IT45" s="27"/>
    </row>
    <row r="46" spans="1:254">
      <c r="A46" s="546"/>
      <c r="B46" s="110" t="s">
        <v>316</v>
      </c>
      <c r="C46" s="115">
        <f>(C34/K28)*1000</f>
        <v>61.327842761612736</v>
      </c>
      <c r="D46" s="115">
        <f>(D34/K28)*1000</f>
        <v>37.745211796829096</v>
      </c>
      <c r="E46" s="116">
        <f t="shared" si="4"/>
        <v>99.073054558441839</v>
      </c>
      <c r="F46" s="113"/>
      <c r="G46" s="116">
        <v>119.796761947372</v>
      </c>
      <c r="H46" s="114">
        <f t="shared" si="3"/>
        <v>-0.17299054709036554</v>
      </c>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c r="HI46" s="27"/>
      <c r="HJ46" s="27"/>
      <c r="HK46" s="27"/>
      <c r="HL46" s="27"/>
      <c r="HM46" s="27"/>
      <c r="HN46" s="27"/>
      <c r="HO46" s="27"/>
      <c r="HP46" s="27"/>
      <c r="HQ46" s="27"/>
      <c r="HR46" s="27"/>
      <c r="HS46" s="27"/>
      <c r="HT46" s="27"/>
      <c r="HU46" s="27"/>
      <c r="HV46" s="27"/>
      <c r="HW46" s="27"/>
      <c r="HX46" s="27"/>
      <c r="HY46" s="27"/>
      <c r="HZ46" s="27"/>
      <c r="IA46" s="27"/>
      <c r="IB46" s="27"/>
      <c r="IC46" s="27"/>
      <c r="ID46" s="27"/>
      <c r="IE46" s="27"/>
      <c r="IF46" s="27"/>
      <c r="IG46" s="27"/>
      <c r="IH46" s="27"/>
      <c r="II46" s="27"/>
      <c r="IJ46" s="27"/>
      <c r="IK46" s="27"/>
      <c r="IL46" s="27"/>
      <c r="IM46" s="27"/>
      <c r="IN46" s="27"/>
      <c r="IO46" s="27"/>
      <c r="IP46" s="27"/>
      <c r="IQ46" s="27"/>
      <c r="IR46" s="27"/>
      <c r="IS46" s="27"/>
      <c r="IT46" s="27"/>
    </row>
    <row r="47" spans="1:254">
      <c r="A47" s="546"/>
      <c r="B47" s="110" t="s">
        <v>317</v>
      </c>
      <c r="C47" s="115">
        <f>(C37/K28)*1000</f>
        <v>6.3809791848739357</v>
      </c>
      <c r="D47" s="115">
        <f>(D37/K28)*1000</f>
        <v>9.2834441816562894</v>
      </c>
      <c r="E47" s="116">
        <f t="shared" si="4"/>
        <v>15.664423366530226</v>
      </c>
      <c r="F47" s="113"/>
      <c r="G47" s="116">
        <v>18.888083846130701</v>
      </c>
      <c r="H47" s="114">
        <f t="shared" si="3"/>
        <v>-0.17067165234237647</v>
      </c>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7"/>
      <c r="FO47" s="27"/>
      <c r="FP47" s="27"/>
      <c r="FQ47" s="27"/>
      <c r="FR47" s="27"/>
      <c r="FS47" s="27"/>
      <c r="FT47" s="27"/>
      <c r="FU47" s="27"/>
      <c r="FV47" s="27"/>
      <c r="FW47" s="27"/>
      <c r="FX47" s="27"/>
      <c r="FY47" s="27"/>
      <c r="FZ47" s="27"/>
      <c r="GA47" s="27"/>
      <c r="GB47" s="27"/>
      <c r="GC47" s="27"/>
      <c r="GD47" s="27"/>
      <c r="GE47" s="27"/>
      <c r="GF47" s="27"/>
      <c r="GG47" s="27"/>
      <c r="GH47" s="27"/>
      <c r="GI47" s="27"/>
      <c r="GJ47" s="27"/>
      <c r="GK47" s="27"/>
      <c r="GL47" s="27"/>
      <c r="GM47" s="27"/>
      <c r="GN47" s="27"/>
      <c r="GO47" s="27"/>
      <c r="GP47" s="27"/>
      <c r="GQ47" s="27"/>
      <c r="GR47" s="27"/>
      <c r="GS47" s="27"/>
      <c r="GT47" s="27"/>
      <c r="GU47" s="27"/>
      <c r="GV47" s="27"/>
      <c r="GW47" s="27"/>
      <c r="GX47" s="27"/>
      <c r="GY47" s="27"/>
      <c r="GZ47" s="27"/>
      <c r="HA47" s="27"/>
      <c r="HB47" s="27"/>
      <c r="HC47" s="27"/>
      <c r="HD47" s="27"/>
      <c r="HE47" s="27"/>
      <c r="HF47" s="27"/>
      <c r="HG47" s="27"/>
      <c r="HH47" s="27"/>
      <c r="HI47" s="27"/>
      <c r="HJ47" s="27"/>
      <c r="HK47" s="27"/>
      <c r="HL47" s="27"/>
      <c r="HM47" s="27"/>
      <c r="HN47" s="27"/>
      <c r="HO47" s="27"/>
      <c r="HP47" s="27"/>
      <c r="HQ47" s="27"/>
      <c r="HR47" s="27"/>
      <c r="HS47" s="27"/>
      <c r="HT47" s="27"/>
      <c r="HU47" s="27"/>
      <c r="HV47" s="27"/>
      <c r="HW47" s="27"/>
      <c r="HX47" s="27"/>
      <c r="HY47" s="27"/>
      <c r="HZ47" s="27"/>
      <c r="IA47" s="27"/>
      <c r="IB47" s="27"/>
      <c r="IC47" s="27"/>
      <c r="ID47" s="27"/>
      <c r="IE47" s="27"/>
      <c r="IF47" s="27"/>
      <c r="IG47" s="27"/>
      <c r="IH47" s="27"/>
      <c r="II47" s="27"/>
      <c r="IJ47" s="27"/>
      <c r="IK47" s="27"/>
      <c r="IL47" s="27"/>
      <c r="IM47" s="27"/>
      <c r="IN47" s="27"/>
      <c r="IO47" s="27"/>
      <c r="IP47" s="27"/>
      <c r="IQ47" s="27"/>
      <c r="IR47" s="27"/>
      <c r="IS47" s="27"/>
      <c r="IT47" s="27"/>
    </row>
    <row r="48" spans="1:254">
      <c r="A48" s="546"/>
      <c r="B48" s="110" t="s">
        <v>318</v>
      </c>
      <c r="C48" s="115">
        <f>(C38/K28)*1000</f>
        <v>1.0105548670396174</v>
      </c>
      <c r="D48" s="115">
        <f>(D38/K28)*1000</f>
        <v>0.14812693490808723</v>
      </c>
      <c r="E48" s="116">
        <f t="shared" si="4"/>
        <v>1.1586818019477045</v>
      </c>
      <c r="F48" s="113"/>
      <c r="G48" s="116">
        <v>1.4966561046540701</v>
      </c>
      <c r="H48" s="114">
        <f t="shared" si="3"/>
        <v>-0.22581961324006583</v>
      </c>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row>
    <row r="49" spans="1:254">
      <c r="A49" s="546"/>
      <c r="B49" s="118" t="s">
        <v>319</v>
      </c>
      <c r="C49" s="119">
        <f>(C39/K28)*1000</f>
        <v>0.38266124851255867</v>
      </c>
      <c r="D49" s="119">
        <f>(D39/K28)*1000</f>
        <v>6.0896628795546977E-2</v>
      </c>
      <c r="E49" s="116">
        <f t="shared" si="4"/>
        <v>0.44355787730810564</v>
      </c>
      <c r="F49" s="121"/>
      <c r="G49" s="116">
        <v>0.51001499160269903</v>
      </c>
      <c r="H49" s="122">
        <f t="shared" si="3"/>
        <v>-0.13030423691224235</v>
      </c>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c r="HI49" s="27"/>
      <c r="HJ49" s="27"/>
      <c r="HK49" s="27"/>
      <c r="HL49" s="27"/>
      <c r="HM49" s="27"/>
      <c r="HN49" s="27"/>
      <c r="HO49" s="27"/>
      <c r="HP49" s="27"/>
      <c r="HQ49" s="27"/>
      <c r="HR49" s="27"/>
      <c r="HS49" s="27"/>
      <c r="HT49" s="27"/>
      <c r="HU49" s="27"/>
      <c r="HV49" s="27"/>
      <c r="HW49" s="27"/>
      <c r="HX49" s="27"/>
      <c r="HY49" s="27"/>
      <c r="HZ49" s="27"/>
      <c r="IA49" s="27"/>
      <c r="IB49" s="27"/>
      <c r="IC49" s="27"/>
      <c r="ID49" s="27"/>
      <c r="IE49" s="27"/>
      <c r="IF49" s="27"/>
      <c r="IG49" s="27"/>
      <c r="IH49" s="27"/>
      <c r="II49" s="27"/>
      <c r="IJ49" s="27"/>
      <c r="IK49" s="27"/>
      <c r="IL49" s="27"/>
      <c r="IM49" s="27"/>
      <c r="IN49" s="27"/>
      <c r="IO49" s="27"/>
      <c r="IP49" s="27"/>
      <c r="IQ49" s="27"/>
      <c r="IR49" s="27"/>
      <c r="IS49" s="27"/>
      <c r="IT49" s="27"/>
    </row>
    <row r="50" spans="1:254">
      <c r="A50" s="546" t="s">
        <v>320</v>
      </c>
      <c r="B50" s="104" t="s">
        <v>267</v>
      </c>
      <c r="C50" s="123">
        <v>327889</v>
      </c>
      <c r="D50" s="123">
        <v>260729</v>
      </c>
      <c r="E50" s="107">
        <f>SUM(C50:D50)</f>
        <v>588618</v>
      </c>
      <c r="F50" s="124">
        <f>C50/E50*100</f>
        <v>55.704888399607214</v>
      </c>
      <c r="G50" s="107">
        <v>826352</v>
      </c>
      <c r="H50" s="109">
        <f t="shared" si="3"/>
        <v>-0.28769095978469228</v>
      </c>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7"/>
      <c r="FO50" s="27"/>
      <c r="FP50" s="27"/>
      <c r="FQ50" s="27"/>
      <c r="FR50" s="27"/>
      <c r="FS50" s="27"/>
      <c r="FT50" s="27"/>
      <c r="FU50" s="27"/>
      <c r="FV50" s="27"/>
      <c r="FW50" s="27"/>
      <c r="FX50" s="27"/>
      <c r="FY50" s="27"/>
      <c r="FZ50" s="27"/>
      <c r="GA50" s="27"/>
      <c r="GB50" s="27"/>
      <c r="GC50" s="27"/>
      <c r="GD50" s="27"/>
      <c r="GE50" s="27"/>
      <c r="GF50" s="27"/>
      <c r="GG50" s="27"/>
      <c r="GH50" s="27"/>
      <c r="GI50" s="27"/>
      <c r="GJ50" s="27"/>
      <c r="GK50" s="27"/>
      <c r="GL50" s="27"/>
      <c r="GM50" s="27"/>
      <c r="GN50" s="27"/>
      <c r="GO50" s="27"/>
      <c r="GP50" s="27"/>
      <c r="GQ50" s="27"/>
      <c r="GR50" s="27"/>
      <c r="GS50" s="27"/>
      <c r="GT50" s="27"/>
      <c r="GU50" s="27"/>
      <c r="GV50" s="27"/>
      <c r="GW50" s="27"/>
      <c r="GX50" s="27"/>
      <c r="GY50" s="27"/>
      <c r="GZ50" s="27"/>
      <c r="HA50" s="27"/>
      <c r="HB50" s="27"/>
      <c r="HC50" s="27"/>
      <c r="HD50" s="27"/>
      <c r="HE50" s="27"/>
      <c r="HF50" s="27"/>
      <c r="HG50" s="27"/>
      <c r="HH50" s="27"/>
      <c r="HI50" s="27"/>
      <c r="HJ50" s="27"/>
      <c r="HK50" s="27"/>
      <c r="HL50" s="27"/>
      <c r="HM50" s="27"/>
      <c r="HN50" s="27"/>
      <c r="HO50" s="27"/>
      <c r="HP50" s="27"/>
      <c r="HQ50" s="27"/>
      <c r="HR50" s="27"/>
      <c r="HS50" s="27"/>
      <c r="HT50" s="27"/>
      <c r="HU50" s="27"/>
      <c r="HV50" s="27"/>
      <c r="HW50" s="27"/>
      <c r="HX50" s="27"/>
      <c r="HY50" s="27"/>
      <c r="HZ50" s="27"/>
      <c r="IA50" s="27"/>
      <c r="IB50" s="27"/>
      <c r="IC50" s="27"/>
      <c r="ID50" s="27"/>
      <c r="IE50" s="27"/>
      <c r="IF50" s="27"/>
      <c r="IG50" s="27"/>
      <c r="IH50" s="27"/>
      <c r="II50" s="27"/>
      <c r="IJ50" s="27"/>
      <c r="IK50" s="27"/>
      <c r="IL50" s="27"/>
      <c r="IM50" s="27"/>
      <c r="IN50" s="27"/>
      <c r="IO50" s="27"/>
      <c r="IP50" s="27"/>
      <c r="IQ50" s="27"/>
      <c r="IR50" s="27"/>
      <c r="IS50" s="27"/>
      <c r="IT50" s="27"/>
    </row>
    <row r="51" spans="1:254">
      <c r="A51" s="546"/>
      <c r="B51" s="110" t="s">
        <v>321</v>
      </c>
      <c r="C51" s="111">
        <v>49071</v>
      </c>
      <c r="D51" s="111">
        <v>22393</v>
      </c>
      <c r="E51" s="112">
        <f>SUM(C51:D51)</f>
        <v>71464</v>
      </c>
      <c r="F51" s="113">
        <f>C51/E51*100</f>
        <v>68.665341990372781</v>
      </c>
      <c r="G51" s="112">
        <v>91080</v>
      </c>
      <c r="H51" s="114">
        <f t="shared" si="3"/>
        <v>-0.21537110232762402</v>
      </c>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c r="HI51" s="27"/>
      <c r="HJ51" s="27"/>
      <c r="HK51" s="27"/>
      <c r="HL51" s="27"/>
      <c r="HM51" s="27"/>
      <c r="HN51" s="27"/>
      <c r="HO51" s="27"/>
      <c r="HP51" s="27"/>
      <c r="HQ51" s="27"/>
      <c r="HR51" s="27"/>
      <c r="HS51" s="27"/>
      <c r="HT51" s="27"/>
      <c r="HU51" s="27"/>
      <c r="HV51" s="27"/>
      <c r="HW51" s="27"/>
      <c r="HX51" s="27"/>
      <c r="HY51" s="27"/>
      <c r="HZ51" s="27"/>
      <c r="IA51" s="27"/>
      <c r="IB51" s="27"/>
      <c r="IC51" s="27"/>
      <c r="ID51" s="27"/>
      <c r="IE51" s="27"/>
      <c r="IF51" s="27"/>
      <c r="IG51" s="27"/>
      <c r="IH51" s="27"/>
      <c r="II51" s="27"/>
      <c r="IJ51" s="27"/>
      <c r="IK51" s="27"/>
      <c r="IL51" s="27"/>
      <c r="IM51" s="27"/>
      <c r="IN51" s="27"/>
      <c r="IO51" s="27"/>
      <c r="IP51" s="27"/>
      <c r="IQ51" s="27"/>
      <c r="IR51" s="27"/>
      <c r="IS51" s="27"/>
      <c r="IT51" s="27"/>
    </row>
    <row r="52" spans="1:254">
      <c r="A52" s="546"/>
      <c r="B52" s="110" t="s">
        <v>322</v>
      </c>
      <c r="C52" s="111">
        <v>2041</v>
      </c>
      <c r="D52" s="111">
        <v>940</v>
      </c>
      <c r="E52" s="112">
        <f>SUM(C52:D52)</f>
        <v>2981</v>
      </c>
      <c r="F52" s="113">
        <f>C52/E52*100</f>
        <v>68.466957396846695</v>
      </c>
      <c r="G52" s="112">
        <v>3692</v>
      </c>
      <c r="H52" s="114">
        <f t="shared" si="3"/>
        <v>-0.19257854821235099</v>
      </c>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c r="FZ52" s="27"/>
      <c r="GA52" s="27"/>
      <c r="GB52" s="27"/>
      <c r="GC52" s="27"/>
      <c r="GD52" s="27"/>
      <c r="GE52" s="27"/>
      <c r="GF52" s="27"/>
      <c r="GG52" s="27"/>
      <c r="GH52" s="27"/>
      <c r="GI52" s="27"/>
      <c r="GJ52" s="27"/>
      <c r="GK52" s="27"/>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7"/>
      <c r="ID52" s="27"/>
      <c r="IE52" s="27"/>
      <c r="IF52" s="27"/>
      <c r="IG52" s="27"/>
      <c r="IH52" s="27"/>
      <c r="II52" s="27"/>
      <c r="IJ52" s="27"/>
      <c r="IK52" s="27"/>
      <c r="IL52" s="27"/>
      <c r="IM52" s="27"/>
      <c r="IN52" s="27"/>
      <c r="IO52" s="27"/>
      <c r="IP52" s="27"/>
      <c r="IQ52" s="27"/>
      <c r="IR52" s="27"/>
      <c r="IS52" s="27"/>
      <c r="IT52" s="27"/>
    </row>
    <row r="53" spans="1:254">
      <c r="A53" s="546"/>
      <c r="B53" s="110" t="s">
        <v>287</v>
      </c>
      <c r="C53" s="125">
        <v>394</v>
      </c>
      <c r="D53" s="125">
        <v>222</v>
      </c>
      <c r="E53" s="112">
        <f>SUM(C53:D53)</f>
        <v>616</v>
      </c>
      <c r="F53" s="113">
        <f>C53/E53*100</f>
        <v>63.961038961038966</v>
      </c>
      <c r="G53" s="112">
        <v>612</v>
      </c>
      <c r="H53" s="114">
        <f t="shared" si="3"/>
        <v>6.5359477124182774E-3</v>
      </c>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7"/>
      <c r="FO53" s="27"/>
      <c r="FP53" s="27"/>
      <c r="FQ53" s="27"/>
      <c r="FR53" s="27"/>
      <c r="FS53" s="27"/>
      <c r="FT53" s="27"/>
      <c r="FU53" s="27"/>
      <c r="FV53" s="27"/>
      <c r="FW53" s="27"/>
      <c r="FX53" s="27"/>
      <c r="FY53" s="27"/>
      <c r="FZ53" s="27"/>
      <c r="GA53" s="27"/>
      <c r="GB53" s="27"/>
      <c r="GC53" s="27"/>
      <c r="GD53" s="27"/>
      <c r="GE53" s="27"/>
      <c r="GF53" s="27"/>
      <c r="GG53" s="27"/>
      <c r="GH53" s="27"/>
      <c r="GI53" s="27"/>
      <c r="GJ53" s="27"/>
      <c r="GK53" s="27"/>
      <c r="GL53" s="27"/>
      <c r="GM53" s="27"/>
      <c r="GN53" s="27"/>
      <c r="GO53" s="27"/>
      <c r="GP53" s="27"/>
      <c r="GQ53" s="27"/>
      <c r="GR53" s="27"/>
      <c r="GS53" s="27"/>
      <c r="GT53" s="27"/>
      <c r="GU53" s="27"/>
      <c r="GV53" s="27"/>
      <c r="GW53" s="27"/>
      <c r="GX53" s="27"/>
      <c r="GY53" s="27"/>
      <c r="GZ53" s="27"/>
      <c r="HA53" s="27"/>
      <c r="HB53" s="27"/>
      <c r="HC53" s="27"/>
      <c r="HD53" s="27"/>
      <c r="HE53" s="27"/>
      <c r="HF53" s="27"/>
      <c r="HG53" s="27"/>
      <c r="HH53" s="27"/>
      <c r="HI53" s="27"/>
      <c r="HJ53" s="27"/>
      <c r="HK53" s="27"/>
      <c r="HL53" s="27"/>
      <c r="HM53" s="27"/>
      <c r="HN53" s="27"/>
      <c r="HO53" s="27"/>
      <c r="HP53" s="27"/>
      <c r="HQ53" s="27"/>
      <c r="HR53" s="27"/>
      <c r="HS53" s="27"/>
      <c r="HT53" s="27"/>
      <c r="HU53" s="27"/>
      <c r="HV53" s="27"/>
      <c r="HW53" s="27"/>
      <c r="HX53" s="27"/>
      <c r="HY53" s="27"/>
      <c r="HZ53" s="27"/>
      <c r="IA53" s="27"/>
      <c r="IB53" s="27"/>
      <c r="IC53" s="27"/>
      <c r="ID53" s="27"/>
      <c r="IE53" s="27"/>
      <c r="IF53" s="27"/>
      <c r="IG53" s="27"/>
      <c r="IH53" s="27"/>
      <c r="II53" s="27"/>
      <c r="IJ53" s="27"/>
      <c r="IK53" s="27"/>
      <c r="IL53" s="27"/>
      <c r="IM53" s="27"/>
      <c r="IN53" s="27"/>
      <c r="IO53" s="27"/>
      <c r="IP53" s="27"/>
      <c r="IQ53" s="27"/>
      <c r="IR53" s="27"/>
      <c r="IS53" s="27"/>
      <c r="IT53" s="27"/>
    </row>
    <row r="54" spans="1:254">
      <c r="A54" s="546"/>
      <c r="B54" s="110" t="s">
        <v>323</v>
      </c>
      <c r="C54" s="111">
        <v>379395</v>
      </c>
      <c r="D54" s="111">
        <v>284284</v>
      </c>
      <c r="E54" s="112">
        <f>SUM(C54:D54)</f>
        <v>663679</v>
      </c>
      <c r="F54" s="113">
        <f>C54/E54*100</f>
        <v>57.165436905491958</v>
      </c>
      <c r="G54" s="112">
        <v>921736</v>
      </c>
      <c r="H54" s="114">
        <f t="shared" si="3"/>
        <v>-0.27996845083624811</v>
      </c>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c r="HG54" s="27"/>
      <c r="HH54" s="27"/>
      <c r="HI54" s="27"/>
      <c r="HJ54" s="27"/>
      <c r="HK54" s="27"/>
      <c r="HL54" s="27"/>
      <c r="HM54" s="27"/>
      <c r="HN54" s="27"/>
      <c r="HO54" s="27"/>
      <c r="HP54" s="27"/>
      <c r="HQ54" s="27"/>
      <c r="HR54" s="27"/>
      <c r="HS54" s="27"/>
      <c r="HT54" s="27"/>
      <c r="HU54" s="27"/>
      <c r="HV54" s="27"/>
      <c r="HW54" s="27"/>
      <c r="HX54" s="27"/>
      <c r="HY54" s="27"/>
      <c r="HZ54" s="27"/>
      <c r="IA54" s="27"/>
      <c r="IB54" s="27"/>
      <c r="IC54" s="27"/>
      <c r="ID54" s="27"/>
      <c r="IE54" s="27"/>
      <c r="IF54" s="27"/>
      <c r="IG54" s="27"/>
      <c r="IH54" s="27"/>
      <c r="II54" s="27"/>
      <c r="IJ54" s="27"/>
      <c r="IK54" s="27"/>
      <c r="IL54" s="27"/>
      <c r="IM54" s="27"/>
      <c r="IN54" s="27"/>
      <c r="IO54" s="27"/>
      <c r="IP54" s="27"/>
      <c r="IQ54" s="27"/>
      <c r="IR54" s="27"/>
      <c r="IS54" s="27"/>
      <c r="IT54" s="27"/>
    </row>
    <row r="55" spans="1:254">
      <c r="A55" s="546"/>
      <c r="B55" s="110" t="s">
        <v>324</v>
      </c>
      <c r="C55" s="115">
        <f>(C51/C54)*100</f>
        <v>12.934013363381172</v>
      </c>
      <c r="D55" s="115">
        <f>(D51/D54)*100</f>
        <v>7.8769821727568203</v>
      </c>
      <c r="E55" s="116">
        <f>(C55*J6)+(D55*J7)</f>
        <v>11.207402655523177</v>
      </c>
      <c r="F55" s="113"/>
      <c r="G55" s="116">
        <v>10.004631629336799</v>
      </c>
      <c r="H55" s="114">
        <f t="shared" si="3"/>
        <v>0.12022142051282181</v>
      </c>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c r="HG55" s="27"/>
      <c r="HH55" s="27"/>
      <c r="HI55" s="27"/>
      <c r="HJ55" s="27"/>
      <c r="HK55" s="27"/>
      <c r="HL55" s="27"/>
      <c r="HM55" s="27"/>
      <c r="HN55" s="27"/>
      <c r="HO55" s="27"/>
      <c r="HP55" s="27"/>
      <c r="HQ55" s="27"/>
      <c r="HR55" s="27"/>
      <c r="HS55" s="27"/>
      <c r="HT55" s="27"/>
      <c r="HU55" s="27"/>
      <c r="HV55" s="27"/>
      <c r="HW55" s="27"/>
      <c r="HX55" s="27"/>
      <c r="HY55" s="27"/>
      <c r="HZ55" s="27"/>
      <c r="IA55" s="27"/>
      <c r="IB55" s="27"/>
      <c r="IC55" s="27"/>
      <c r="ID55" s="27"/>
      <c r="IE55" s="27"/>
      <c r="IF55" s="27"/>
      <c r="IG55" s="27"/>
      <c r="IH55" s="27"/>
      <c r="II55" s="27"/>
      <c r="IJ55" s="27"/>
      <c r="IK55" s="27"/>
      <c r="IL55" s="27"/>
      <c r="IM55" s="27"/>
      <c r="IN55" s="27"/>
      <c r="IO55" s="27"/>
      <c r="IP55" s="27"/>
      <c r="IQ55" s="27"/>
      <c r="IR55" s="27"/>
      <c r="IS55" s="27"/>
      <c r="IT55" s="27"/>
    </row>
    <row r="56" spans="1:254">
      <c r="A56" s="546"/>
      <c r="B56" s="110" t="s">
        <v>325</v>
      </c>
      <c r="C56" s="115">
        <f>(C51/J17)*100</f>
        <v>64.121628684925781</v>
      </c>
      <c r="D56" s="115">
        <f>(D51/K17)*100</f>
        <v>43.585651166864551</v>
      </c>
      <c r="E56" s="116">
        <f>(C56*J6)+(D56*J7)</f>
        <v>57.110076384288718</v>
      </c>
      <c r="F56" s="113"/>
      <c r="G56" s="116">
        <v>58.943266465611302</v>
      </c>
      <c r="H56" s="114">
        <f t="shared" si="3"/>
        <v>-3.1100924520226614E-2</v>
      </c>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c r="HG56" s="27"/>
      <c r="HH56" s="27"/>
      <c r="HI56" s="27"/>
      <c r="HJ56" s="27"/>
      <c r="HK56" s="27"/>
      <c r="HL56" s="27"/>
      <c r="HM56" s="27"/>
      <c r="HN56" s="27"/>
      <c r="HO56" s="27"/>
      <c r="HP56" s="27"/>
      <c r="HQ56" s="27"/>
      <c r="HR56" s="27"/>
      <c r="HS56" s="27"/>
      <c r="HT56" s="27"/>
      <c r="HU56" s="27"/>
      <c r="HV56" s="27"/>
      <c r="HW56" s="27"/>
      <c r="HX56" s="27"/>
      <c r="HY56" s="27"/>
      <c r="HZ56" s="27"/>
      <c r="IA56" s="27"/>
      <c r="IB56" s="27"/>
      <c r="IC56" s="27"/>
      <c r="ID56" s="27"/>
      <c r="IE56" s="27"/>
      <c r="IF56" s="27"/>
      <c r="IG56" s="27"/>
      <c r="IH56" s="27"/>
      <c r="II56" s="27"/>
      <c r="IJ56" s="27"/>
      <c r="IK56" s="27"/>
      <c r="IL56" s="27"/>
      <c r="IM56" s="27"/>
      <c r="IN56" s="27"/>
      <c r="IO56" s="27"/>
      <c r="IP56" s="27"/>
      <c r="IQ56" s="27"/>
      <c r="IR56" s="27"/>
      <c r="IS56" s="27"/>
      <c r="IT56" s="27"/>
    </row>
    <row r="57" spans="1:254">
      <c r="A57" s="546"/>
      <c r="B57" s="118" t="s">
        <v>326</v>
      </c>
      <c r="C57" s="119">
        <f>(C54/K28)*1000</f>
        <v>312.21454705252091</v>
      </c>
      <c r="D57" s="119">
        <f>(D54/K28)*1000</f>
        <v>233.94509757450373</v>
      </c>
      <c r="E57" s="120">
        <f t="shared" ref="E57:E66" si="5">SUM(C57:D57)</f>
        <v>546.15964462702459</v>
      </c>
      <c r="F57" s="121"/>
      <c r="G57" s="120">
        <v>769.39309050720999</v>
      </c>
      <c r="H57" s="122">
        <f t="shared" si="3"/>
        <v>-0.29014225450481024</v>
      </c>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c r="GP57" s="27"/>
      <c r="GQ57" s="27"/>
      <c r="GR57" s="27"/>
      <c r="GS57" s="27"/>
      <c r="GT57" s="27"/>
      <c r="GU57" s="27"/>
      <c r="GV57" s="27"/>
      <c r="GW57" s="27"/>
      <c r="GX57" s="27"/>
      <c r="GY57" s="27"/>
      <c r="GZ57" s="27"/>
      <c r="HA57" s="27"/>
      <c r="HB57" s="27"/>
      <c r="HC57" s="27"/>
      <c r="HD57" s="27"/>
      <c r="HE57" s="27"/>
      <c r="HF57" s="27"/>
      <c r="HG57" s="27"/>
      <c r="HH57" s="27"/>
      <c r="HI57" s="27"/>
      <c r="HJ57" s="27"/>
      <c r="HK57" s="27"/>
      <c r="HL57" s="27"/>
      <c r="HM57" s="27"/>
      <c r="HN57" s="27"/>
      <c r="HO57" s="27"/>
      <c r="HP57" s="27"/>
      <c r="HQ57" s="27"/>
      <c r="HR57" s="27"/>
      <c r="HS57" s="27"/>
      <c r="HT57" s="27"/>
      <c r="HU57" s="27"/>
      <c r="HV57" s="27"/>
      <c r="HW57" s="27"/>
      <c r="HX57" s="27"/>
      <c r="HY57" s="27"/>
      <c r="HZ57" s="27"/>
      <c r="IA57" s="27"/>
      <c r="IB57" s="27"/>
      <c r="IC57" s="27"/>
      <c r="ID57" s="27"/>
      <c r="IE57" s="27"/>
      <c r="IF57" s="27"/>
      <c r="IG57" s="27"/>
      <c r="IH57" s="27"/>
      <c r="II57" s="27"/>
      <c r="IJ57" s="27"/>
      <c r="IK57" s="27"/>
      <c r="IL57" s="27"/>
      <c r="IM57" s="27"/>
      <c r="IN57" s="27"/>
      <c r="IO57" s="27"/>
      <c r="IP57" s="27"/>
      <c r="IQ57" s="27"/>
      <c r="IR57" s="27"/>
      <c r="IS57" s="27"/>
      <c r="IT57" s="27"/>
    </row>
    <row r="58" spans="1:254">
      <c r="A58" s="546" t="s">
        <v>327</v>
      </c>
      <c r="B58" s="104" t="s">
        <v>328</v>
      </c>
      <c r="C58" s="123">
        <v>103142</v>
      </c>
      <c r="D58" s="123">
        <v>5717</v>
      </c>
      <c r="E58" s="107">
        <f t="shared" si="5"/>
        <v>108859</v>
      </c>
      <c r="F58" s="124">
        <f t="shared" ref="F58:F66" si="6">C58/E58*100</f>
        <v>94.748252326403886</v>
      </c>
      <c r="G58" s="107">
        <v>130446</v>
      </c>
      <c r="H58" s="109">
        <f t="shared" si="3"/>
        <v>-0.16548610152860188</v>
      </c>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27"/>
      <c r="GQ58" s="27"/>
      <c r="GR58" s="27"/>
      <c r="GS58" s="27"/>
      <c r="GT58" s="27"/>
      <c r="GU58" s="27"/>
      <c r="GV58" s="27"/>
      <c r="GW58" s="27"/>
      <c r="GX58" s="27"/>
      <c r="GY58" s="27"/>
      <c r="GZ58" s="27"/>
      <c r="HA58" s="27"/>
      <c r="HB58" s="27"/>
      <c r="HC58" s="27"/>
      <c r="HD58" s="27"/>
      <c r="HE58" s="27"/>
      <c r="HF58" s="27"/>
      <c r="HG58" s="27"/>
      <c r="HH58" s="27"/>
      <c r="HI58" s="27"/>
      <c r="HJ58" s="27"/>
      <c r="HK58" s="27"/>
      <c r="HL58" s="27"/>
      <c r="HM58" s="27"/>
      <c r="HN58" s="27"/>
      <c r="HO58" s="27"/>
      <c r="HP58" s="27"/>
      <c r="HQ58" s="27"/>
      <c r="HR58" s="27"/>
      <c r="HS58" s="27"/>
      <c r="HT58" s="27"/>
      <c r="HU58" s="27"/>
      <c r="HV58" s="27"/>
      <c r="HW58" s="27"/>
      <c r="HX58" s="27"/>
      <c r="HY58" s="27"/>
      <c r="HZ58" s="27"/>
      <c r="IA58" s="27"/>
      <c r="IB58" s="27"/>
      <c r="IC58" s="27"/>
      <c r="ID58" s="27"/>
      <c r="IE58" s="27"/>
      <c r="IF58" s="27"/>
      <c r="IG58" s="27"/>
      <c r="IH58" s="27"/>
      <c r="II58" s="27"/>
      <c r="IJ58" s="27"/>
      <c r="IK58" s="27"/>
      <c r="IL58" s="27"/>
      <c r="IM58" s="27"/>
      <c r="IN58" s="27"/>
      <c r="IO58" s="27"/>
      <c r="IP58" s="27"/>
      <c r="IQ58" s="27"/>
      <c r="IR58" s="27"/>
      <c r="IS58" s="27"/>
      <c r="IT58" s="27"/>
    </row>
    <row r="59" spans="1:254">
      <c r="A59" s="546"/>
      <c r="B59" s="110" t="s">
        <v>329</v>
      </c>
      <c r="C59" s="111">
        <v>22974</v>
      </c>
      <c r="D59" s="111">
        <v>0</v>
      </c>
      <c r="E59" s="112">
        <f t="shared" si="5"/>
        <v>22974</v>
      </c>
      <c r="F59" s="113">
        <f t="shared" si="6"/>
        <v>100</v>
      </c>
      <c r="G59" s="112">
        <v>19308</v>
      </c>
      <c r="H59" s="114">
        <f t="shared" si="3"/>
        <v>0.18986948415164706</v>
      </c>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c r="GP59" s="27"/>
      <c r="GQ59" s="27"/>
      <c r="GR59" s="27"/>
      <c r="GS59" s="27"/>
      <c r="GT59" s="27"/>
      <c r="GU59" s="27"/>
      <c r="GV59" s="27"/>
      <c r="GW59" s="27"/>
      <c r="GX59" s="27"/>
      <c r="GY59" s="27"/>
      <c r="GZ59" s="27"/>
      <c r="HA59" s="27"/>
      <c r="HB59" s="27"/>
      <c r="HC59" s="27"/>
      <c r="HD59" s="27"/>
      <c r="HE59" s="27"/>
      <c r="HF59" s="27"/>
      <c r="HG59" s="27"/>
      <c r="HH59" s="27"/>
      <c r="HI59" s="27"/>
      <c r="HJ59" s="27"/>
      <c r="HK59" s="27"/>
      <c r="HL59" s="27"/>
      <c r="HM59" s="27"/>
      <c r="HN59" s="27"/>
      <c r="HO59" s="27"/>
      <c r="HP59" s="27"/>
      <c r="HQ59" s="27"/>
      <c r="HR59" s="27"/>
      <c r="HS59" s="27"/>
      <c r="HT59" s="27"/>
      <c r="HU59" s="27"/>
      <c r="HV59" s="27"/>
      <c r="HW59" s="27"/>
      <c r="HX59" s="27"/>
      <c r="HY59" s="27"/>
      <c r="HZ59" s="27"/>
      <c r="IA59" s="27"/>
      <c r="IB59" s="27"/>
      <c r="IC59" s="27"/>
      <c r="ID59" s="27"/>
      <c r="IE59" s="27"/>
      <c r="IF59" s="27"/>
      <c r="IG59" s="27"/>
      <c r="IH59" s="27"/>
      <c r="II59" s="27"/>
      <c r="IJ59" s="27"/>
      <c r="IK59" s="27"/>
      <c r="IL59" s="27"/>
      <c r="IM59" s="27"/>
      <c r="IN59" s="27"/>
      <c r="IO59" s="27"/>
      <c r="IP59" s="27"/>
      <c r="IQ59" s="27"/>
      <c r="IR59" s="27"/>
      <c r="IS59" s="27"/>
      <c r="IT59" s="27"/>
    </row>
    <row r="60" spans="1:254">
      <c r="A60" s="546"/>
      <c r="B60" s="110" t="s">
        <v>330</v>
      </c>
      <c r="C60" s="111">
        <v>3488</v>
      </c>
      <c r="D60" s="111">
        <v>2030</v>
      </c>
      <c r="E60" s="112">
        <f t="shared" si="5"/>
        <v>5518</v>
      </c>
      <c r="F60" s="113">
        <f t="shared" si="6"/>
        <v>63.211308445088797</v>
      </c>
      <c r="G60" s="112">
        <v>6127</v>
      </c>
      <c r="H60" s="114">
        <f t="shared" si="3"/>
        <v>-9.9396115554104769E-2</v>
      </c>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c r="GP60" s="27"/>
      <c r="GQ60" s="27"/>
      <c r="GR60" s="27"/>
      <c r="GS60" s="27"/>
      <c r="GT60" s="27"/>
      <c r="GU60" s="27"/>
      <c r="GV60" s="27"/>
      <c r="GW60" s="27"/>
      <c r="GX60" s="27"/>
      <c r="GY60" s="27"/>
      <c r="GZ60" s="27"/>
      <c r="HA60" s="27"/>
      <c r="HB60" s="27"/>
      <c r="HC60" s="27"/>
      <c r="HD60" s="27"/>
      <c r="HE60" s="27"/>
      <c r="HF60" s="27"/>
      <c r="HG60" s="27"/>
      <c r="HH60" s="27"/>
      <c r="HI60" s="27"/>
      <c r="HJ60" s="27"/>
      <c r="HK60" s="27"/>
      <c r="HL60" s="27"/>
      <c r="HM60" s="27"/>
      <c r="HN60" s="27"/>
      <c r="HO60" s="27"/>
      <c r="HP60" s="27"/>
      <c r="HQ60" s="27"/>
      <c r="HR60" s="27"/>
      <c r="HS60" s="27"/>
      <c r="HT60" s="27"/>
      <c r="HU60" s="27"/>
      <c r="HV60" s="27"/>
      <c r="HW60" s="27"/>
      <c r="HX60" s="27"/>
      <c r="HY60" s="27"/>
      <c r="HZ60" s="27"/>
      <c r="IA60" s="27"/>
      <c r="IB60" s="27"/>
      <c r="IC60" s="27"/>
      <c r="ID60" s="27"/>
      <c r="IE60" s="27"/>
      <c r="IF60" s="27"/>
      <c r="IG60" s="27"/>
      <c r="IH60" s="27"/>
      <c r="II60" s="27"/>
      <c r="IJ60" s="27"/>
      <c r="IK60" s="27"/>
      <c r="IL60" s="27"/>
      <c r="IM60" s="27"/>
      <c r="IN60" s="27"/>
      <c r="IO60" s="27"/>
      <c r="IP60" s="27"/>
      <c r="IQ60" s="27"/>
      <c r="IR60" s="27"/>
      <c r="IS60" s="27"/>
      <c r="IT60" s="27"/>
    </row>
    <row r="61" spans="1:254">
      <c r="A61" s="546"/>
      <c r="B61" s="110" t="s">
        <v>331</v>
      </c>
      <c r="C61" s="111">
        <v>5454</v>
      </c>
      <c r="D61" s="111">
        <v>1878</v>
      </c>
      <c r="E61" s="112">
        <f t="shared" si="5"/>
        <v>7332</v>
      </c>
      <c r="F61" s="113">
        <f t="shared" si="6"/>
        <v>74.386252045826524</v>
      </c>
      <c r="G61" s="112">
        <v>7297</v>
      </c>
      <c r="H61" s="114">
        <f t="shared" si="3"/>
        <v>4.7964917089213799E-3</v>
      </c>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c r="HG61" s="27"/>
      <c r="HH61" s="27"/>
      <c r="HI61" s="27"/>
      <c r="HJ61" s="27"/>
      <c r="HK61" s="27"/>
      <c r="HL61" s="27"/>
      <c r="HM61" s="27"/>
      <c r="HN61" s="27"/>
      <c r="HO61" s="27"/>
      <c r="HP61" s="27"/>
      <c r="HQ61" s="27"/>
      <c r="HR61" s="27"/>
      <c r="HS61" s="27"/>
      <c r="HT61" s="27"/>
      <c r="HU61" s="27"/>
      <c r="HV61" s="27"/>
      <c r="HW61" s="27"/>
      <c r="HX61" s="27"/>
      <c r="HY61" s="27"/>
      <c r="HZ61" s="27"/>
      <c r="IA61" s="27"/>
      <c r="IB61" s="27"/>
      <c r="IC61" s="27"/>
      <c r="ID61" s="27"/>
      <c r="IE61" s="27"/>
      <c r="IF61" s="27"/>
      <c r="IG61" s="27"/>
      <c r="IH61" s="27"/>
      <c r="II61" s="27"/>
      <c r="IJ61" s="27"/>
      <c r="IK61" s="27"/>
      <c r="IL61" s="27"/>
      <c r="IM61" s="27"/>
      <c r="IN61" s="27"/>
      <c r="IO61" s="27"/>
      <c r="IP61" s="27"/>
      <c r="IQ61" s="27"/>
      <c r="IR61" s="27"/>
      <c r="IS61" s="27"/>
      <c r="IT61" s="27"/>
    </row>
    <row r="62" spans="1:254">
      <c r="A62" s="546"/>
      <c r="B62" s="110" t="s">
        <v>332</v>
      </c>
      <c r="C62" s="111">
        <v>18932</v>
      </c>
      <c r="D62" s="111">
        <v>502</v>
      </c>
      <c r="E62" s="112">
        <f t="shared" si="5"/>
        <v>19434</v>
      </c>
      <c r="F62" s="113">
        <f t="shared" si="6"/>
        <v>97.416898219615106</v>
      </c>
      <c r="G62" s="112">
        <v>26340</v>
      </c>
      <c r="H62" s="114">
        <f t="shared" si="3"/>
        <v>-0.26218678815489749</v>
      </c>
      <c r="I62" s="70"/>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c r="HG62" s="27"/>
      <c r="HH62" s="27"/>
      <c r="HI62" s="27"/>
      <c r="HJ62" s="27"/>
      <c r="HK62" s="27"/>
      <c r="HL62" s="27"/>
      <c r="HM62" s="27"/>
      <c r="HN62" s="27"/>
      <c r="HO62" s="27"/>
      <c r="HP62" s="27"/>
      <c r="HQ62" s="27"/>
      <c r="HR62" s="27"/>
      <c r="HS62" s="27"/>
      <c r="HT62" s="27"/>
      <c r="HU62" s="27"/>
      <c r="HV62" s="27"/>
      <c r="HW62" s="27"/>
      <c r="HX62" s="27"/>
      <c r="HY62" s="27"/>
      <c r="HZ62" s="27"/>
      <c r="IA62" s="27"/>
      <c r="IB62" s="27"/>
      <c r="IC62" s="27"/>
      <c r="ID62" s="27"/>
      <c r="IE62" s="27"/>
      <c r="IF62" s="27"/>
      <c r="IG62" s="27"/>
      <c r="IH62" s="27"/>
      <c r="II62" s="27"/>
      <c r="IJ62" s="27"/>
      <c r="IK62" s="27"/>
      <c r="IL62" s="27"/>
      <c r="IM62" s="27"/>
      <c r="IN62" s="27"/>
      <c r="IO62" s="27"/>
      <c r="IP62" s="27"/>
      <c r="IQ62" s="27"/>
      <c r="IR62" s="27"/>
      <c r="IS62" s="27"/>
      <c r="IT62" s="27"/>
    </row>
    <row r="63" spans="1:254">
      <c r="A63" s="546"/>
      <c r="B63" s="110" t="s">
        <v>333</v>
      </c>
      <c r="C63" s="111">
        <v>1433</v>
      </c>
      <c r="D63" s="125">
        <v>0</v>
      </c>
      <c r="E63" s="112">
        <f t="shared" si="5"/>
        <v>1433</v>
      </c>
      <c r="F63" s="113">
        <f t="shared" si="6"/>
        <v>100</v>
      </c>
      <c r="G63" s="112">
        <v>1251</v>
      </c>
      <c r="H63" s="114">
        <f t="shared" si="3"/>
        <v>0.1454836131095123</v>
      </c>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c r="HG63" s="27"/>
      <c r="HH63" s="27"/>
      <c r="HI63" s="27"/>
      <c r="HJ63" s="27"/>
      <c r="HK63" s="27"/>
      <c r="HL63" s="27"/>
      <c r="HM63" s="27"/>
      <c r="HN63" s="27"/>
      <c r="HO63" s="27"/>
      <c r="HP63" s="27"/>
      <c r="HQ63" s="27"/>
      <c r="HR63" s="27"/>
      <c r="HS63" s="27"/>
      <c r="HT63" s="27"/>
      <c r="HU63" s="27"/>
      <c r="HV63" s="27"/>
      <c r="HW63" s="27"/>
      <c r="HX63" s="27"/>
      <c r="HY63" s="27"/>
      <c r="HZ63" s="27"/>
      <c r="IA63" s="27"/>
      <c r="IB63" s="27"/>
      <c r="IC63" s="27"/>
      <c r="ID63" s="27"/>
      <c r="IE63" s="27"/>
      <c r="IF63" s="27"/>
      <c r="IG63" s="27"/>
      <c r="IH63" s="27"/>
      <c r="II63" s="27"/>
      <c r="IJ63" s="27"/>
      <c r="IK63" s="27"/>
      <c r="IL63" s="27"/>
      <c r="IM63" s="27"/>
      <c r="IN63" s="27"/>
      <c r="IO63" s="27"/>
      <c r="IP63" s="27"/>
      <c r="IQ63" s="27"/>
      <c r="IR63" s="27"/>
      <c r="IS63" s="27"/>
      <c r="IT63" s="27"/>
    </row>
    <row r="64" spans="1:254">
      <c r="A64" s="546"/>
      <c r="B64" s="110" t="s">
        <v>334</v>
      </c>
      <c r="C64" s="111">
        <v>671300</v>
      </c>
      <c r="D64" s="111">
        <v>598651</v>
      </c>
      <c r="E64" s="112">
        <f t="shared" si="5"/>
        <v>1269951</v>
      </c>
      <c r="F64" s="113">
        <f t="shared" si="6"/>
        <v>52.860307208703325</v>
      </c>
      <c r="G64" s="112">
        <v>1357417</v>
      </c>
      <c r="H64" s="114">
        <f t="shared" si="3"/>
        <v>-6.4435615584599315E-2</v>
      </c>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c r="HG64" s="27"/>
      <c r="HH64" s="27"/>
      <c r="HI64" s="27"/>
      <c r="HJ64" s="27"/>
      <c r="HK64" s="27"/>
      <c r="HL64" s="27"/>
      <c r="HM64" s="27"/>
      <c r="HN64" s="27"/>
      <c r="HO64" s="27"/>
      <c r="HP64" s="27"/>
      <c r="HQ64" s="27"/>
      <c r="HR64" s="27"/>
      <c r="HS64" s="27"/>
      <c r="HT64" s="27"/>
      <c r="HU64" s="27"/>
      <c r="HV64" s="27"/>
      <c r="HW64" s="27"/>
      <c r="HX64" s="27"/>
      <c r="HY64" s="27"/>
      <c r="HZ64" s="27"/>
      <c r="IA64" s="27"/>
      <c r="IB64" s="27"/>
      <c r="IC64" s="27"/>
      <c r="ID64" s="27"/>
      <c r="IE64" s="27"/>
      <c r="IF64" s="27"/>
      <c r="IG64" s="27"/>
      <c r="IH64" s="27"/>
      <c r="II64" s="27"/>
      <c r="IJ64" s="27"/>
      <c r="IK64" s="27"/>
      <c r="IL64" s="27"/>
      <c r="IM64" s="27"/>
      <c r="IN64" s="27"/>
      <c r="IO64" s="27"/>
      <c r="IP64" s="27"/>
      <c r="IQ64" s="27"/>
      <c r="IR64" s="27"/>
      <c r="IS64" s="27"/>
      <c r="IT64" s="27"/>
    </row>
    <row r="65" spans="1:254">
      <c r="A65" s="546"/>
      <c r="B65" s="110" t="s">
        <v>335</v>
      </c>
      <c r="C65" s="111">
        <v>35028</v>
      </c>
      <c r="D65" s="111">
        <v>13325</v>
      </c>
      <c r="E65" s="112">
        <f t="shared" si="5"/>
        <v>48353</v>
      </c>
      <c r="F65" s="113">
        <f t="shared" si="6"/>
        <v>72.442247637168322</v>
      </c>
      <c r="G65" s="112">
        <v>49594</v>
      </c>
      <c r="H65" s="114">
        <f t="shared" si="3"/>
        <v>-2.5023188288905929E-2</v>
      </c>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27"/>
      <c r="GM65" s="27"/>
      <c r="GN65" s="27"/>
      <c r="GO65" s="27"/>
      <c r="GP65" s="27"/>
      <c r="GQ65" s="27"/>
      <c r="GR65" s="27"/>
      <c r="GS65" s="27"/>
      <c r="GT65" s="27"/>
      <c r="GU65" s="27"/>
      <c r="GV65" s="27"/>
      <c r="GW65" s="27"/>
      <c r="GX65" s="27"/>
      <c r="GY65" s="27"/>
      <c r="GZ65" s="27"/>
      <c r="HA65" s="27"/>
      <c r="HB65" s="27"/>
      <c r="HC65" s="27"/>
      <c r="HD65" s="27"/>
      <c r="HE65" s="27"/>
      <c r="HF65" s="27"/>
      <c r="HG65" s="27"/>
      <c r="HH65" s="27"/>
      <c r="HI65" s="27"/>
      <c r="HJ65" s="27"/>
      <c r="HK65" s="27"/>
      <c r="HL65" s="27"/>
      <c r="HM65" s="27"/>
      <c r="HN65" s="27"/>
      <c r="HO65" s="27"/>
      <c r="HP65" s="27"/>
      <c r="HQ65" s="27"/>
      <c r="HR65" s="27"/>
      <c r="HS65" s="27"/>
      <c r="HT65" s="27"/>
      <c r="HU65" s="27"/>
      <c r="HV65" s="27"/>
      <c r="HW65" s="27"/>
      <c r="HX65" s="27"/>
      <c r="HY65" s="27"/>
      <c r="HZ65" s="27"/>
      <c r="IA65" s="27"/>
      <c r="IB65" s="27"/>
      <c r="IC65" s="27"/>
      <c r="ID65" s="27"/>
      <c r="IE65" s="27"/>
      <c r="IF65" s="27"/>
      <c r="IG65" s="27"/>
      <c r="IH65" s="27"/>
      <c r="II65" s="27"/>
      <c r="IJ65" s="27"/>
      <c r="IK65" s="27"/>
      <c r="IL65" s="27"/>
      <c r="IM65" s="27"/>
      <c r="IN65" s="27"/>
      <c r="IO65" s="27"/>
      <c r="IP65" s="27"/>
      <c r="IQ65" s="27"/>
      <c r="IR65" s="27"/>
      <c r="IS65" s="27"/>
      <c r="IT65" s="27"/>
    </row>
    <row r="66" spans="1:254">
      <c r="A66" s="546"/>
      <c r="B66" s="118" t="s">
        <v>336</v>
      </c>
      <c r="C66" s="139">
        <v>22610</v>
      </c>
      <c r="D66" s="140">
        <v>0</v>
      </c>
      <c r="E66" s="141">
        <f t="shared" si="5"/>
        <v>22610</v>
      </c>
      <c r="F66" s="121">
        <f t="shared" si="6"/>
        <v>100</v>
      </c>
      <c r="G66" s="141">
        <v>17920</v>
      </c>
      <c r="H66" s="122">
        <f t="shared" si="3"/>
        <v>0.26171875</v>
      </c>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27"/>
      <c r="GM66" s="27"/>
      <c r="GN66" s="27"/>
      <c r="GO66" s="27"/>
      <c r="GP66" s="27"/>
      <c r="GQ66" s="27"/>
      <c r="GR66" s="27"/>
      <c r="GS66" s="27"/>
      <c r="GT66" s="27"/>
      <c r="GU66" s="27"/>
      <c r="GV66" s="27"/>
      <c r="GW66" s="27"/>
      <c r="GX66" s="27"/>
      <c r="GY66" s="27"/>
      <c r="GZ66" s="27"/>
      <c r="HA66" s="27"/>
      <c r="HB66" s="27"/>
      <c r="HC66" s="27"/>
      <c r="HD66" s="27"/>
      <c r="HE66" s="27"/>
      <c r="HF66" s="27"/>
      <c r="HG66" s="27"/>
      <c r="HH66" s="27"/>
      <c r="HI66" s="27"/>
      <c r="HJ66" s="27"/>
      <c r="HK66" s="27"/>
      <c r="HL66" s="27"/>
      <c r="HM66" s="27"/>
      <c r="HN66" s="27"/>
      <c r="HO66" s="27"/>
      <c r="HP66" s="27"/>
      <c r="HQ66" s="27"/>
      <c r="HR66" s="27"/>
      <c r="HS66" s="27"/>
      <c r="HT66" s="27"/>
      <c r="HU66" s="27"/>
      <c r="HV66" s="27"/>
      <c r="HW66" s="27"/>
      <c r="HX66" s="27"/>
      <c r="HY66" s="27"/>
      <c r="HZ66" s="27"/>
      <c r="IA66" s="27"/>
      <c r="IB66" s="27"/>
      <c r="IC66" s="27"/>
      <c r="ID66" s="27"/>
      <c r="IE66" s="27"/>
      <c r="IF66" s="27"/>
      <c r="IG66" s="27"/>
      <c r="IH66" s="27"/>
      <c r="II66" s="27"/>
      <c r="IJ66" s="27"/>
      <c r="IK66" s="27"/>
      <c r="IL66" s="27"/>
      <c r="IM66" s="27"/>
      <c r="IN66" s="27"/>
      <c r="IO66" s="27"/>
      <c r="IP66" s="27"/>
      <c r="IQ66" s="27"/>
      <c r="IR66" s="27"/>
      <c r="IS66" s="27"/>
      <c r="IT66" s="27"/>
    </row>
    <row r="67" spans="1:254">
      <c r="A67" s="547" t="s">
        <v>261</v>
      </c>
      <c r="B67" s="547"/>
      <c r="C67" s="547"/>
      <c r="D67" s="547"/>
      <c r="E67" s="547"/>
      <c r="F67" s="547"/>
      <c r="G67" s="27"/>
      <c r="H67" s="142"/>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c r="EW67" s="27"/>
      <c r="EX67" s="27"/>
      <c r="EY67" s="27"/>
      <c r="EZ67" s="27"/>
      <c r="FA67" s="27"/>
      <c r="FB67" s="27"/>
      <c r="FC67" s="27"/>
      <c r="FD67" s="27"/>
      <c r="FE67" s="27"/>
      <c r="FF67" s="27"/>
      <c r="FG67" s="27"/>
      <c r="FH67" s="27"/>
      <c r="FI67" s="27"/>
      <c r="FJ67" s="27"/>
      <c r="FK67" s="27"/>
      <c r="FL67" s="27"/>
      <c r="FM67" s="27"/>
      <c r="FN67" s="27"/>
      <c r="FO67" s="27"/>
      <c r="FP67" s="27"/>
      <c r="FQ67" s="27"/>
      <c r="FR67" s="27"/>
      <c r="FS67" s="27"/>
      <c r="FT67" s="27"/>
      <c r="FU67" s="27"/>
      <c r="FV67" s="27"/>
      <c r="FW67" s="27"/>
      <c r="FX67" s="27"/>
      <c r="FY67" s="27"/>
      <c r="FZ67" s="27"/>
      <c r="GA67" s="27"/>
      <c r="GB67" s="27"/>
      <c r="GC67" s="27"/>
      <c r="GD67" s="27"/>
      <c r="GE67" s="27"/>
      <c r="GF67" s="27"/>
      <c r="GG67" s="27"/>
      <c r="GH67" s="27"/>
      <c r="GI67" s="27"/>
      <c r="GJ67" s="27"/>
      <c r="GK67" s="27"/>
      <c r="GL67" s="27"/>
      <c r="GM67" s="27"/>
      <c r="GN67" s="27"/>
      <c r="GO67" s="27"/>
      <c r="GP67" s="27"/>
      <c r="GQ67" s="27"/>
      <c r="GR67" s="27"/>
      <c r="GS67" s="27"/>
      <c r="GT67" s="27"/>
      <c r="GU67" s="27"/>
      <c r="GV67" s="27"/>
      <c r="GW67" s="27"/>
      <c r="GX67" s="27"/>
      <c r="GY67" s="27"/>
      <c r="GZ67" s="27"/>
      <c r="HA67" s="27"/>
      <c r="HB67" s="27"/>
      <c r="HC67" s="27"/>
      <c r="HD67" s="27"/>
      <c r="HE67" s="27"/>
      <c r="HF67" s="27"/>
      <c r="HG67" s="27"/>
      <c r="HH67" s="27"/>
      <c r="HI67" s="27"/>
      <c r="HJ67" s="27"/>
      <c r="HK67" s="27"/>
      <c r="HL67" s="27"/>
      <c r="HM67" s="27"/>
      <c r="HN67" s="27"/>
      <c r="HO67" s="27"/>
      <c r="HP67" s="27"/>
      <c r="HQ67" s="27"/>
      <c r="HR67" s="27"/>
      <c r="HS67" s="27"/>
      <c r="HT67" s="27"/>
      <c r="HU67" s="27"/>
      <c r="HV67" s="27"/>
      <c r="HW67" s="27"/>
      <c r="HX67" s="27"/>
      <c r="HY67" s="27"/>
      <c r="HZ67" s="27"/>
      <c r="IA67" s="27"/>
      <c r="IB67" s="27"/>
      <c r="IC67" s="27"/>
      <c r="ID67" s="27"/>
      <c r="IE67" s="27"/>
      <c r="IF67" s="27"/>
      <c r="IG67" s="27"/>
      <c r="IH67" s="27"/>
      <c r="II67" s="27"/>
      <c r="IJ67" s="27"/>
      <c r="IK67" s="27"/>
      <c r="IL67" s="27"/>
      <c r="IM67" s="27"/>
      <c r="IN67" s="27"/>
      <c r="IO67" s="27"/>
      <c r="IP67" s="27"/>
      <c r="IQ67" s="27"/>
      <c r="IR67" s="27"/>
      <c r="IS67" s="27"/>
      <c r="IT67" s="27"/>
    </row>
    <row r="68" spans="1:254">
      <c r="A68" s="542" t="s">
        <v>216</v>
      </c>
      <c r="B68" s="542"/>
      <c r="C68" s="542"/>
      <c r="D68" s="542"/>
      <c r="E68" s="542"/>
    </row>
    <row r="70" spans="1:254">
      <c r="B70" s="45"/>
      <c r="C70" s="59"/>
      <c r="D70" s="59"/>
      <c r="E70" s="143"/>
      <c r="F70" s="59"/>
    </row>
  </sheetData>
  <mergeCells count="11">
    <mergeCell ref="A68:E68"/>
    <mergeCell ref="A24:A27"/>
    <mergeCell ref="A28:A49"/>
    <mergeCell ref="A50:A57"/>
    <mergeCell ref="A58:A66"/>
    <mergeCell ref="A67:F67"/>
    <mergeCell ref="A1:H1"/>
    <mergeCell ref="A2:B2"/>
    <mergeCell ref="A3:A11"/>
    <mergeCell ref="A12:A17"/>
    <mergeCell ref="A18:A23"/>
  </mergeCells>
  <pageMargins left="0.75" right="0.75" top="1.2951388888888899" bottom="1.2951388888888899" header="0.51180555555555496" footer="0.51180555555555496"/>
  <pageSetup paperSize="9" pageOrder="overThenDown"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ALX30"/>
  <sheetViews>
    <sheetView zoomScale="110" zoomScaleNormal="110" workbookViewId="0">
      <selection sqref="A1:L1"/>
    </sheetView>
  </sheetViews>
  <sheetFormatPr baseColWidth="10" defaultColWidth="11.125" defaultRowHeight="14.25"/>
  <cols>
    <col min="1" max="1" width="9.375" style="2" customWidth="1"/>
    <col min="2" max="2" width="12.5" style="60" customWidth="1"/>
    <col min="3" max="12" width="7.5" style="47" customWidth="1"/>
    <col min="13" max="1008" width="11.125" style="2"/>
    <col min="1009" max="1012" width="11.625" style="2" customWidth="1"/>
    <col min="1013" max="1024" width="8.875" customWidth="1"/>
  </cols>
  <sheetData>
    <row r="1" spans="1:242">
      <c r="A1" s="548" t="s">
        <v>337</v>
      </c>
      <c r="B1" s="548"/>
      <c r="C1" s="548"/>
      <c r="D1" s="548"/>
      <c r="E1" s="548"/>
      <c r="F1" s="548"/>
      <c r="G1" s="548"/>
      <c r="H1" s="548"/>
      <c r="I1" s="548"/>
      <c r="J1" s="548"/>
      <c r="K1" s="548"/>
      <c r="L1" s="548"/>
    </row>
    <row r="2" spans="1:242" ht="12" customHeight="1">
      <c r="A2" s="549"/>
      <c r="B2" s="549"/>
      <c r="C2" s="550" t="s">
        <v>338</v>
      </c>
      <c r="D2" s="550"/>
      <c r="E2" s="550"/>
      <c r="F2" s="550"/>
      <c r="G2" s="550"/>
      <c r="H2" s="550"/>
      <c r="I2" s="550"/>
      <c r="J2" s="550"/>
      <c r="K2" s="550"/>
      <c r="L2" s="550"/>
    </row>
    <row r="3" spans="1:242" ht="12" customHeight="1">
      <c r="A3" s="549"/>
      <c r="B3" s="549"/>
      <c r="C3" s="144">
        <v>2011</v>
      </c>
      <c r="D3" s="144">
        <v>2012</v>
      </c>
      <c r="E3" s="144">
        <v>2013</v>
      </c>
      <c r="F3" s="144">
        <v>2014</v>
      </c>
      <c r="G3" s="144">
        <v>2015</v>
      </c>
      <c r="H3" s="144">
        <v>2016</v>
      </c>
      <c r="I3" s="144">
        <v>2017</v>
      </c>
      <c r="J3" s="144">
        <v>2018</v>
      </c>
      <c r="K3" s="144">
        <v>2019</v>
      </c>
      <c r="L3" s="144">
        <v>2020</v>
      </c>
      <c r="IH3" s="63"/>
    </row>
    <row r="4" spans="1:242" ht="12" customHeight="1">
      <c r="A4" s="551" t="s">
        <v>339</v>
      </c>
      <c r="B4" s="146" t="s">
        <v>292</v>
      </c>
      <c r="C4" s="147">
        <v>3858830</v>
      </c>
      <c r="D4" s="147">
        <v>3596147</v>
      </c>
      <c r="E4" s="147">
        <v>3563614</v>
      </c>
      <c r="F4" s="147">
        <v>3625058</v>
      </c>
      <c r="G4" s="147">
        <v>3671677</v>
      </c>
      <c r="H4" s="147">
        <v>3771468</v>
      </c>
      <c r="I4" s="147">
        <v>3776817</v>
      </c>
      <c r="J4" s="147">
        <v>3827802</v>
      </c>
      <c r="K4" s="147">
        <v>3945137</v>
      </c>
      <c r="L4" s="147">
        <v>4170569</v>
      </c>
      <c r="IH4" s="63"/>
    </row>
    <row r="5" spans="1:242" ht="12" customHeight="1">
      <c r="A5" s="551"/>
      <c r="B5" s="146" t="s">
        <v>340</v>
      </c>
      <c r="C5" s="147">
        <v>3827534</v>
      </c>
      <c r="D5" s="147">
        <v>3563273</v>
      </c>
      <c r="E5" s="147">
        <v>3530395</v>
      </c>
      <c r="F5" s="147">
        <v>3592212</v>
      </c>
      <c r="G5" s="147">
        <v>3637316</v>
      </c>
      <c r="H5" s="147">
        <v>3737825</v>
      </c>
      <c r="I5" s="147">
        <v>3742500</v>
      </c>
      <c r="J5" s="147">
        <v>3791146</v>
      </c>
      <c r="K5" s="147">
        <v>3908191</v>
      </c>
      <c r="L5" s="147">
        <v>4138822</v>
      </c>
      <c r="IH5" s="63"/>
    </row>
    <row r="6" spans="1:242" ht="12" customHeight="1">
      <c r="A6" s="551"/>
      <c r="B6" s="146" t="s">
        <v>341</v>
      </c>
      <c r="C6" s="147">
        <v>31296</v>
      </c>
      <c r="D6" s="147">
        <v>32874</v>
      </c>
      <c r="E6" s="147">
        <v>33219</v>
      </c>
      <c r="F6" s="147">
        <v>32846</v>
      </c>
      <c r="G6" s="147">
        <v>34361</v>
      </c>
      <c r="H6" s="147">
        <v>33643</v>
      </c>
      <c r="I6" s="147">
        <v>34317</v>
      </c>
      <c r="J6" s="147">
        <v>36656</v>
      </c>
      <c r="K6" s="147">
        <v>36946</v>
      </c>
      <c r="L6" s="147">
        <v>31747</v>
      </c>
      <c r="IH6" s="63"/>
    </row>
    <row r="7" spans="1:242" ht="12" customHeight="1">
      <c r="A7" s="551"/>
      <c r="B7" s="146" t="s">
        <v>342</v>
      </c>
      <c r="C7" s="148">
        <v>4.3784713594056202</v>
      </c>
      <c r="D7" s="148">
        <v>4.0712311800993302</v>
      </c>
      <c r="E7" s="148">
        <v>4.0444873703898701</v>
      </c>
      <c r="F7" s="148">
        <v>4.0593109024067697</v>
      </c>
      <c r="G7" s="148">
        <v>4.0558871321405396</v>
      </c>
      <c r="H7" s="148">
        <v>4.1115732256527702</v>
      </c>
      <c r="I7" s="149">
        <v>4.0597099999999999</v>
      </c>
      <c r="J7" s="149">
        <v>4.0580100000000003</v>
      </c>
      <c r="K7" s="149">
        <v>4.0649137485137103</v>
      </c>
      <c r="L7" s="149">
        <v>4.1946899999999996</v>
      </c>
      <c r="IH7" s="63"/>
    </row>
    <row r="8" spans="1:242" ht="12" customHeight="1">
      <c r="A8" s="551"/>
      <c r="B8" s="146" t="s">
        <v>343</v>
      </c>
      <c r="C8" s="148">
        <v>30.295272190556901</v>
      </c>
      <c r="D8" s="148">
        <v>28.993235725688098</v>
      </c>
      <c r="E8" s="148">
        <v>28.937182298010601</v>
      </c>
      <c r="F8" s="148">
        <v>29.392679920864001</v>
      </c>
      <c r="G8" s="148">
        <v>29.5795261381305</v>
      </c>
      <c r="H8" s="148">
        <v>29.953205413304499</v>
      </c>
      <c r="I8" s="149">
        <v>29.309229999999999</v>
      </c>
      <c r="J8" s="149">
        <v>29.159759999999999</v>
      </c>
      <c r="K8" s="149">
        <v>29.6330511593669</v>
      </c>
      <c r="L8" s="149">
        <v>39.490659999999998</v>
      </c>
      <c r="IH8" s="63"/>
    </row>
    <row r="9" spans="1:242" ht="12" customHeight="1">
      <c r="A9" s="551" t="s">
        <v>344</v>
      </c>
      <c r="B9" s="146" t="s">
        <v>292</v>
      </c>
      <c r="C9" s="147">
        <f t="shared" ref="C9:K9" si="0">SUM(C10:C11)</f>
        <v>696580</v>
      </c>
      <c r="D9" s="147">
        <f t="shared" si="0"/>
        <v>662924</v>
      </c>
      <c r="E9" s="147">
        <f t="shared" si="0"/>
        <v>658955</v>
      </c>
      <c r="F9" s="147">
        <f t="shared" si="0"/>
        <v>655455</v>
      </c>
      <c r="G9" s="147">
        <f t="shared" si="0"/>
        <v>658108</v>
      </c>
      <c r="H9" s="147">
        <f t="shared" si="0"/>
        <v>665681</v>
      </c>
      <c r="I9" s="147">
        <f t="shared" si="0"/>
        <v>647428</v>
      </c>
      <c r="J9" s="147">
        <f t="shared" si="0"/>
        <v>651110</v>
      </c>
      <c r="K9" s="147">
        <f t="shared" si="0"/>
        <v>626055</v>
      </c>
      <c r="L9" s="147">
        <v>640910</v>
      </c>
      <c r="IH9" s="63"/>
    </row>
    <row r="10" spans="1:242" ht="12" customHeight="1">
      <c r="A10" s="551"/>
      <c r="B10" s="146" t="s">
        <v>340</v>
      </c>
      <c r="C10" s="147">
        <v>696384</v>
      </c>
      <c r="D10" s="147">
        <v>662723</v>
      </c>
      <c r="E10" s="147">
        <v>658646</v>
      </c>
      <c r="F10" s="147">
        <v>655296</v>
      </c>
      <c r="G10" s="147">
        <v>657752</v>
      </c>
      <c r="H10" s="147">
        <v>665514</v>
      </c>
      <c r="I10" s="147">
        <v>647356</v>
      </c>
      <c r="J10" s="147">
        <v>651033</v>
      </c>
      <c r="K10" s="147">
        <v>625947</v>
      </c>
      <c r="L10" s="147">
        <v>639823</v>
      </c>
      <c r="IH10" s="63"/>
    </row>
    <row r="11" spans="1:242" ht="12" customHeight="1">
      <c r="A11" s="551"/>
      <c r="B11" s="146" t="s">
        <v>341</v>
      </c>
      <c r="C11" s="147">
        <v>196</v>
      </c>
      <c r="D11" s="147">
        <v>201</v>
      </c>
      <c r="E11" s="147">
        <v>309</v>
      </c>
      <c r="F11" s="147">
        <v>159</v>
      </c>
      <c r="G11" s="147">
        <v>356</v>
      </c>
      <c r="H11" s="147">
        <v>167</v>
      </c>
      <c r="I11" s="147">
        <v>72</v>
      </c>
      <c r="J11" s="147">
        <v>77</v>
      </c>
      <c r="K11" s="147">
        <v>108</v>
      </c>
      <c r="L11" s="147">
        <v>1087</v>
      </c>
      <c r="IH11" s="63"/>
    </row>
    <row r="12" spans="1:242" ht="12" customHeight="1">
      <c r="A12" s="551"/>
      <c r="B12" s="146" t="s">
        <v>342</v>
      </c>
      <c r="C12" s="148">
        <v>4.6555987755811303</v>
      </c>
      <c r="D12" s="148">
        <v>4.36051016582363</v>
      </c>
      <c r="E12" s="148">
        <v>4.3484472541540704</v>
      </c>
      <c r="F12" s="148">
        <v>4.2488898972547204</v>
      </c>
      <c r="G12" s="148">
        <v>4.2269594651011904</v>
      </c>
      <c r="H12" s="148">
        <v>4.2502442170051697</v>
      </c>
      <c r="I12" s="149">
        <v>4.1160600000000001</v>
      </c>
      <c r="J12" s="149">
        <v>4.0943100000000001</v>
      </c>
      <c r="K12" s="149">
        <v>3.9413694111129298</v>
      </c>
      <c r="L12" s="149">
        <v>4.0614299999999997</v>
      </c>
      <c r="IH12" s="63"/>
    </row>
    <row r="13" spans="1:242" ht="12" customHeight="1">
      <c r="A13" s="551"/>
      <c r="B13" s="146" t="s">
        <v>345</v>
      </c>
      <c r="C13" s="148">
        <v>22.364990689012998</v>
      </c>
      <c r="D13" s="148">
        <v>21.2448404050763</v>
      </c>
      <c r="E13" s="148">
        <v>21.3440546756065</v>
      </c>
      <c r="F13" s="148">
        <v>21.0236712961478</v>
      </c>
      <c r="G13" s="148">
        <v>21.132489885042698</v>
      </c>
      <c r="H13" s="148">
        <v>21.1328888888889</v>
      </c>
      <c r="I13" s="149">
        <v>20.501200000000001</v>
      </c>
      <c r="J13" s="149">
        <v>20.664909999999999</v>
      </c>
      <c r="K13" s="149">
        <v>19.198252069917199</v>
      </c>
      <c r="L13" s="149">
        <v>14.84619</v>
      </c>
      <c r="IH13" s="63"/>
    </row>
    <row r="14" spans="1:242" ht="12" customHeight="1">
      <c r="A14" s="551" t="s">
        <v>346</v>
      </c>
      <c r="B14" s="146" t="s">
        <v>292</v>
      </c>
      <c r="C14" s="147">
        <f t="shared" ref="C14:L14" si="1">SUM(C15:C16)</f>
        <v>2613258</v>
      </c>
      <c r="D14" s="147">
        <f t="shared" si="1"/>
        <v>2562720</v>
      </c>
      <c r="E14" s="147">
        <f t="shared" si="1"/>
        <v>2590780</v>
      </c>
      <c r="F14" s="147">
        <f t="shared" si="1"/>
        <v>2652190</v>
      </c>
      <c r="G14" s="147">
        <f t="shared" si="1"/>
        <v>2673633</v>
      </c>
      <c r="H14" s="147">
        <f t="shared" si="1"/>
        <v>2841078</v>
      </c>
      <c r="I14" s="147">
        <f t="shared" si="1"/>
        <v>2891344</v>
      </c>
      <c r="J14" s="147">
        <f t="shared" si="1"/>
        <v>2916447</v>
      </c>
      <c r="K14" s="147">
        <f t="shared" si="1"/>
        <v>2955204</v>
      </c>
      <c r="L14" s="147">
        <f t="shared" si="1"/>
        <v>3283781</v>
      </c>
      <c r="IH14" s="63"/>
    </row>
    <row r="15" spans="1:242" ht="12" customHeight="1">
      <c r="A15" s="551"/>
      <c r="B15" s="146" t="s">
        <v>340</v>
      </c>
      <c r="C15" s="147">
        <v>2496461</v>
      </c>
      <c r="D15" s="147">
        <v>2444945</v>
      </c>
      <c r="E15" s="147">
        <v>2469537</v>
      </c>
      <c r="F15" s="147">
        <v>2532775</v>
      </c>
      <c r="G15" s="147">
        <v>2555198</v>
      </c>
      <c r="H15" s="147">
        <v>2720298</v>
      </c>
      <c r="I15" s="147">
        <v>2760754</v>
      </c>
      <c r="J15" s="147">
        <v>2779914</v>
      </c>
      <c r="K15" s="147">
        <v>2816011</v>
      </c>
      <c r="L15" s="147">
        <v>3132605</v>
      </c>
      <c r="IH15" s="63"/>
    </row>
    <row r="16" spans="1:242" ht="12" customHeight="1">
      <c r="A16" s="551"/>
      <c r="B16" s="146" t="s">
        <v>341</v>
      </c>
      <c r="C16" s="147">
        <v>116797</v>
      </c>
      <c r="D16" s="147">
        <v>117775</v>
      </c>
      <c r="E16" s="147">
        <v>121243</v>
      </c>
      <c r="F16" s="147">
        <v>119415</v>
      </c>
      <c r="G16" s="147">
        <v>118435</v>
      </c>
      <c r="H16" s="147">
        <v>120780</v>
      </c>
      <c r="I16" s="147">
        <v>130590</v>
      </c>
      <c r="J16" s="147">
        <v>136533</v>
      </c>
      <c r="K16" s="147">
        <v>139193</v>
      </c>
      <c r="L16" s="147">
        <v>151176</v>
      </c>
      <c r="IH16" s="63"/>
    </row>
    <row r="17" spans="1:242" ht="12" customHeight="1">
      <c r="A17" s="551"/>
      <c r="B17" s="146" t="s">
        <v>342</v>
      </c>
      <c r="C17" s="148">
        <v>2.5348278902478398</v>
      </c>
      <c r="D17" s="148">
        <v>2.4752544101625</v>
      </c>
      <c r="E17" s="148">
        <v>2.50888497659402</v>
      </c>
      <c r="F17" s="148">
        <v>2.5324361589171298</v>
      </c>
      <c r="G17" s="148">
        <v>2.5200035062452599</v>
      </c>
      <c r="H17" s="148">
        <v>2.6455604970276698</v>
      </c>
      <c r="I17" s="149">
        <v>2.6584400000000001</v>
      </c>
      <c r="J17" s="149">
        <v>2.6457899999999999</v>
      </c>
      <c r="K17" s="149">
        <v>2.6166697362083098</v>
      </c>
      <c r="L17" s="149">
        <v>2.8503699999999998</v>
      </c>
      <c r="IH17" s="63"/>
    </row>
    <row r="18" spans="1:242" ht="12" customHeight="1">
      <c r="A18" s="551"/>
      <c r="B18" s="146" t="s">
        <v>347</v>
      </c>
      <c r="C18" s="150">
        <v>18.4065955738375</v>
      </c>
      <c r="D18" s="150">
        <v>18.909434352080002</v>
      </c>
      <c r="E18" s="150">
        <v>19.3638028326918</v>
      </c>
      <c r="F18" s="150">
        <v>19.560365808688001</v>
      </c>
      <c r="G18" s="150">
        <v>19.088652330363299</v>
      </c>
      <c r="H18" s="150">
        <v>18.811597849405398</v>
      </c>
      <c r="I18" s="151">
        <v>18.39359</v>
      </c>
      <c r="J18" s="151">
        <v>18.480160000000001</v>
      </c>
      <c r="K18" s="151">
        <v>17.853304898898699</v>
      </c>
      <c r="L18" s="151">
        <v>20.695399999999999</v>
      </c>
      <c r="IH18" s="63"/>
    </row>
    <row r="19" spans="1:242" ht="12" customHeight="1">
      <c r="A19" s="549"/>
      <c r="B19" s="549"/>
      <c r="C19" s="550" t="s">
        <v>348</v>
      </c>
      <c r="D19" s="550"/>
      <c r="E19" s="550"/>
      <c r="F19" s="550"/>
      <c r="G19" s="550"/>
      <c r="H19" s="550"/>
      <c r="I19" s="550"/>
      <c r="J19" s="550"/>
      <c r="K19" s="550"/>
      <c r="L19" s="550"/>
    </row>
    <row r="20" spans="1:242" ht="12" customHeight="1">
      <c r="A20" s="549"/>
      <c r="B20" s="549"/>
      <c r="C20" s="144">
        <v>2011</v>
      </c>
      <c r="D20" s="144">
        <v>2012</v>
      </c>
      <c r="E20" s="144">
        <v>2013</v>
      </c>
      <c r="F20" s="144">
        <v>2014</v>
      </c>
      <c r="G20" s="144">
        <v>2015</v>
      </c>
      <c r="H20" s="144">
        <v>2016</v>
      </c>
      <c r="I20" s="144">
        <v>2017</v>
      </c>
      <c r="J20" s="144">
        <v>2018</v>
      </c>
      <c r="K20" s="144">
        <v>2019</v>
      </c>
      <c r="L20" s="144">
        <v>2020</v>
      </c>
      <c r="IH20" s="63"/>
    </row>
    <row r="21" spans="1:242" ht="12" customHeight="1">
      <c r="A21" s="551" t="s">
        <v>349</v>
      </c>
      <c r="B21" s="146" t="s">
        <v>292</v>
      </c>
      <c r="C21" s="147">
        <v>552314</v>
      </c>
      <c r="D21" s="147">
        <v>549082</v>
      </c>
      <c r="E21" s="147">
        <v>591473</v>
      </c>
      <c r="F21" s="147">
        <v>614344</v>
      </c>
      <c r="G21" s="147">
        <v>658832</v>
      </c>
      <c r="H21" s="147">
        <v>667361</v>
      </c>
      <c r="I21" s="147">
        <v>634151</v>
      </c>
      <c r="J21" s="147">
        <v>631827</v>
      </c>
      <c r="K21" s="147">
        <v>628365</v>
      </c>
      <c r="L21" s="147">
        <v>536186</v>
      </c>
      <c r="IH21" s="63"/>
    </row>
    <row r="22" spans="1:242" ht="12" customHeight="1">
      <c r="A22" s="551"/>
      <c r="B22" s="146" t="s">
        <v>340</v>
      </c>
      <c r="C22" s="147">
        <v>544815</v>
      </c>
      <c r="D22" s="147">
        <v>540091</v>
      </c>
      <c r="E22" s="147">
        <v>580689</v>
      </c>
      <c r="F22" s="147">
        <v>600198</v>
      </c>
      <c r="G22" s="147">
        <v>640308</v>
      </c>
      <c r="H22" s="147">
        <v>646257</v>
      </c>
      <c r="I22" s="147">
        <v>612581</v>
      </c>
      <c r="J22" s="147">
        <v>610046</v>
      </c>
      <c r="K22" s="147">
        <v>607361</v>
      </c>
      <c r="L22" s="147">
        <v>501045</v>
      </c>
      <c r="IH22" s="63"/>
    </row>
    <row r="23" spans="1:242" ht="12" customHeight="1">
      <c r="A23" s="551"/>
      <c r="B23" s="146" t="s">
        <v>341</v>
      </c>
      <c r="C23" s="147">
        <v>7499</v>
      </c>
      <c r="D23" s="147">
        <v>8991</v>
      </c>
      <c r="E23" s="147">
        <v>10784</v>
      </c>
      <c r="F23" s="147">
        <v>14146</v>
      </c>
      <c r="G23" s="147">
        <v>18524</v>
      </c>
      <c r="H23" s="147">
        <v>21104</v>
      </c>
      <c r="I23" s="147">
        <v>21570</v>
      </c>
      <c r="J23" s="147">
        <v>21781</v>
      </c>
      <c r="K23" s="147">
        <v>21004</v>
      </c>
      <c r="L23" s="147">
        <v>35141</v>
      </c>
      <c r="IH23" s="63"/>
    </row>
    <row r="24" spans="1:242" ht="12" customHeight="1">
      <c r="A24" s="551" t="s">
        <v>346</v>
      </c>
      <c r="B24" s="146" t="s">
        <v>292</v>
      </c>
      <c r="C24" s="147">
        <v>251886</v>
      </c>
      <c r="D24" s="147">
        <v>303557</v>
      </c>
      <c r="E24" s="147">
        <v>378991</v>
      </c>
      <c r="F24" s="147">
        <v>396198</v>
      </c>
      <c r="G24" s="147">
        <v>401040</v>
      </c>
      <c r="H24" s="147">
        <v>402144</v>
      </c>
      <c r="I24" s="147">
        <v>414282</v>
      </c>
      <c r="J24" s="147">
        <v>408995</v>
      </c>
      <c r="K24" s="147">
        <v>401717</v>
      </c>
      <c r="L24" s="147">
        <v>323297</v>
      </c>
      <c r="IH24" s="63"/>
    </row>
    <row r="25" spans="1:242" ht="12" customHeight="1">
      <c r="A25" s="551"/>
      <c r="B25" s="146" t="s">
        <v>340</v>
      </c>
      <c r="C25" s="147">
        <v>244752</v>
      </c>
      <c r="D25" s="147">
        <v>294641</v>
      </c>
      <c r="E25" s="147">
        <v>368846</v>
      </c>
      <c r="F25" s="147">
        <v>383801</v>
      </c>
      <c r="G25" s="147">
        <v>386663</v>
      </c>
      <c r="H25" s="147">
        <v>385689</v>
      </c>
      <c r="I25" s="147">
        <v>394816</v>
      </c>
      <c r="J25" s="147">
        <v>389168</v>
      </c>
      <c r="K25" s="147">
        <v>381998</v>
      </c>
      <c r="L25" s="147">
        <v>305141</v>
      </c>
      <c r="IH25" s="63"/>
    </row>
    <row r="26" spans="1:242" ht="12" customHeight="1">
      <c r="A26" s="551"/>
      <c r="B26" s="146" t="s">
        <v>341</v>
      </c>
      <c r="C26" s="147">
        <v>7134</v>
      </c>
      <c r="D26" s="147">
        <v>8916</v>
      </c>
      <c r="E26" s="147">
        <v>10145</v>
      </c>
      <c r="F26" s="147">
        <v>12397</v>
      </c>
      <c r="G26" s="147">
        <v>14377</v>
      </c>
      <c r="H26" s="147">
        <v>16455</v>
      </c>
      <c r="I26" s="147">
        <v>19466</v>
      </c>
      <c r="J26" s="147">
        <v>19827</v>
      </c>
      <c r="K26" s="147">
        <v>19719</v>
      </c>
      <c r="L26" s="147">
        <v>18156</v>
      </c>
      <c r="IH26" s="63"/>
    </row>
    <row r="27" spans="1:242">
      <c r="A27" s="552" t="s">
        <v>350</v>
      </c>
      <c r="B27" s="552"/>
      <c r="C27" s="552"/>
      <c r="D27" s="552"/>
      <c r="E27" s="552"/>
      <c r="F27" s="552"/>
      <c r="G27" s="552"/>
      <c r="H27" s="552"/>
      <c r="I27" s="552"/>
      <c r="J27" s="552"/>
      <c r="K27" s="552"/>
      <c r="L27" s="552"/>
    </row>
    <row r="29" spans="1:242" ht="18">
      <c r="A29" s="45"/>
      <c r="B29" s="153"/>
      <c r="C29" s="154"/>
      <c r="D29" s="154"/>
      <c r="E29" s="154"/>
      <c r="F29" s="154"/>
      <c r="G29" s="155"/>
      <c r="H29" s="59"/>
      <c r="I29" s="59"/>
    </row>
    <row r="30" spans="1:242">
      <c r="A30" s="45"/>
      <c r="B30" s="156"/>
      <c r="C30" s="59"/>
      <c r="D30" s="59"/>
      <c r="E30" s="59"/>
      <c r="F30" s="59"/>
      <c r="G30" s="59"/>
      <c r="H30" s="59"/>
      <c r="I30" s="59"/>
    </row>
  </sheetData>
  <mergeCells count="11">
    <mergeCell ref="A27:L27"/>
    <mergeCell ref="A14:A18"/>
    <mergeCell ref="A19:B20"/>
    <mergeCell ref="C19:L19"/>
    <mergeCell ref="A21:A23"/>
    <mergeCell ref="A24:A26"/>
    <mergeCell ref="A1:L1"/>
    <mergeCell ref="A2:B3"/>
    <mergeCell ref="C2:L2"/>
    <mergeCell ref="A4:A8"/>
    <mergeCell ref="A9:A13"/>
  </mergeCells>
  <pageMargins left="0.74791666666666701" right="0.74791666666666701" top="1.2993055555555599" bottom="1.2993055555555599" header="0.51180555555555496" footer="0.51180555555555496"/>
  <pageSetup paperSize="9" pageOrder="overThenDown"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67</TotalTime>
  <Application>Microsoft Excel</Application>
  <DocSecurity>0</DocSecurity>
  <ScaleCrop>false</ScaleCrop>
  <HeadingPairs>
    <vt:vector size="4" baseType="variant">
      <vt:variant>
        <vt:lpstr>Hojas de cálculo</vt:lpstr>
      </vt:variant>
      <vt:variant>
        <vt:i4>53</vt:i4>
      </vt:variant>
      <vt:variant>
        <vt:lpstr>Rangos con nombre</vt:lpstr>
      </vt:variant>
      <vt:variant>
        <vt:i4>3</vt:i4>
      </vt:variant>
    </vt:vector>
  </HeadingPairs>
  <TitlesOfParts>
    <vt:vector size="56" baseType="lpstr">
      <vt:lpstr>Índex de quadres i gràfics</vt:lpstr>
      <vt:lpstr>Q1</vt:lpstr>
      <vt:lpstr>Q2</vt:lpstr>
      <vt:lpstr>Q3</vt:lpstr>
      <vt:lpstr>G1</vt:lpstr>
      <vt:lpstr>G2-G3</vt:lpstr>
      <vt:lpstr>G4</vt:lpstr>
      <vt:lpstr>Q4</vt:lpstr>
      <vt:lpstr>Q5</vt:lpstr>
      <vt:lpstr>G5</vt:lpstr>
      <vt:lpstr>G6</vt:lpstr>
      <vt:lpstr>Q6</vt:lpstr>
      <vt:lpstr>G7</vt:lpstr>
      <vt:lpstr>G8</vt:lpstr>
      <vt:lpstr>G9</vt:lpstr>
      <vt:lpstr>G10</vt:lpstr>
      <vt:lpstr>G11</vt:lpstr>
      <vt:lpstr>G12</vt:lpstr>
      <vt:lpstr>Q7</vt:lpstr>
      <vt:lpstr>Q8</vt:lpstr>
      <vt:lpstr>G13a-b</vt:lpstr>
      <vt:lpstr>G14</vt:lpstr>
      <vt:lpstr>Q9</vt:lpstr>
      <vt:lpstr>Q10</vt:lpstr>
      <vt:lpstr>Q11</vt:lpstr>
      <vt:lpstr>Q12</vt:lpstr>
      <vt:lpstr>G15</vt:lpstr>
      <vt:lpstr>G16</vt:lpstr>
      <vt:lpstr>G17</vt:lpstr>
      <vt:lpstr>Q13</vt:lpstr>
      <vt:lpstr>Q14</vt:lpstr>
      <vt:lpstr>G18</vt:lpstr>
      <vt:lpstr>G19</vt:lpstr>
      <vt:lpstr>G20</vt:lpstr>
      <vt:lpstr>G21</vt:lpstr>
      <vt:lpstr>G22</vt:lpstr>
      <vt:lpstr>G23</vt:lpstr>
      <vt:lpstr>G24</vt:lpstr>
      <vt:lpstr>G25</vt:lpstr>
      <vt:lpstr>G26</vt:lpstr>
      <vt:lpstr>G27</vt:lpstr>
      <vt:lpstr>QA1</vt:lpstr>
      <vt:lpstr>QA2</vt:lpstr>
      <vt:lpstr>QA3</vt:lpstr>
      <vt:lpstr>QA4</vt:lpstr>
      <vt:lpstr>QA5</vt:lpstr>
      <vt:lpstr>GA1 QA6</vt:lpstr>
      <vt:lpstr>QA7</vt:lpstr>
      <vt:lpstr>QA8</vt:lpstr>
      <vt:lpstr>QA9</vt:lpstr>
      <vt:lpstr>QA10</vt:lpstr>
      <vt:lpstr>AQ70-AQ75.1-AG1-AG6 </vt:lpstr>
      <vt:lpstr>AQ76-G28-29</vt:lpstr>
      <vt:lpstr>'Q7'!_FilterDatabase</vt:lpstr>
      <vt:lpstr>'AQ70-AQ75.1-AG1-AG6 '!Área_de_impresión</vt:lpstr>
      <vt:lpstr>'G7'!Área_de_impresión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Maria Lourdes Calero Martínez</cp:lastModifiedBy>
  <cp:revision>10</cp:revision>
  <cp:lastPrinted>2021-04-09T09:33:59Z</cp:lastPrinted>
  <dcterms:created xsi:type="dcterms:W3CDTF">1996-11-27T12:00:04Z</dcterms:created>
  <dcterms:modified xsi:type="dcterms:W3CDTF">2021-11-04T13:59:47Z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