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drawings/drawing21.xml" ContentType="application/vnd.openxmlformats-officedocument.drawing+xml"/>
  <Override PartName="/xl/charts/chart20.xml" ContentType="application/vnd.openxmlformats-officedocument.drawingml.chart+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charts/chart22.xml" ContentType="application/vnd.openxmlformats-officedocument.drawingml.chart+xml"/>
  <Override PartName="/xl/drawings/drawing24.xml" ContentType="application/vnd.openxmlformats-officedocument.drawing+xml"/>
  <Override PartName="/xl/charts/chart23.xml" ContentType="application/vnd.openxmlformats-officedocument.drawingml.chart+xml"/>
  <Override PartName="/xl/drawings/drawing25.xml" ContentType="application/vnd.openxmlformats-officedocument.drawing+xml"/>
  <Override PartName="/xl/charts/chart24.xml" ContentType="application/vnd.openxmlformats-officedocument.drawingml.chart+xml"/>
  <Override PartName="/xl/drawings/drawing26.xml" ContentType="application/vnd.openxmlformats-officedocument.drawing+xml"/>
  <Override PartName="/xl/charts/chart25.xml" ContentType="application/vnd.openxmlformats-officedocument.drawingml.chart+xml"/>
  <Override PartName="/xl/drawings/drawing27.xml" ContentType="application/vnd.openxmlformats-officedocument.drawing+xml"/>
  <Override PartName="/xl/charts/chart2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LOFIGRP4\ces\3er mandat CES\12. CT MEMÒRIA\Memòria del CES\4. Memòria 2020\Material per penjar a la web\"/>
    </mc:Choice>
  </mc:AlternateContent>
  <xr:revisionPtr revIDLastSave="0" documentId="13_ncr:1_{3058A12B-1607-4BDF-B8CC-95271B2BF231}" xr6:coauthVersionLast="47" xr6:coauthVersionMax="47" xr10:uidLastSave="{00000000-0000-0000-0000-000000000000}"/>
  <bookViews>
    <workbookView xWindow="-120" yWindow="-120" windowWidth="21840" windowHeight="13140" tabRatio="500" xr2:uid="{00000000-000D-0000-FFFF-FFFF00000000}"/>
  </bookViews>
  <sheets>
    <sheet name="Índex de quadres i gràfics" sheetId="1" r:id="rId1"/>
    <sheet name="QA1" sheetId="2" r:id="rId2"/>
    <sheet name="GA1." sheetId="3" r:id="rId3"/>
    <sheet name="G1" sheetId="4" state="hidden" r:id="rId4"/>
    <sheet name="G2." sheetId="5" state="hidden" r:id="rId5"/>
    <sheet name="GA2" sheetId="6" r:id="rId6"/>
    <sheet name="GA3" sheetId="7" r:id="rId7"/>
    <sheet name="G3." sheetId="8" state="hidden" r:id="rId8"/>
    <sheet name="G4." sheetId="9" state="hidden" r:id="rId9"/>
    <sheet name="GA4" sheetId="10" r:id="rId10"/>
    <sheet name="G5." sheetId="11" state="hidden" r:id="rId11"/>
    <sheet name="GA5" sheetId="12" r:id="rId12"/>
    <sheet name="GA6" sheetId="13" r:id="rId13"/>
    <sheet name="G6." sheetId="14" state="hidden" r:id="rId14"/>
    <sheet name="G7." sheetId="15" state="hidden" r:id="rId15"/>
    <sheet name="GA7" sheetId="16" r:id="rId16"/>
    <sheet name="QA2" sheetId="17" r:id="rId17"/>
    <sheet name="QA3" sheetId="18" r:id="rId18"/>
    <sheet name="QA4" sheetId="19" r:id="rId19"/>
    <sheet name="QA5" sheetId="20" r:id="rId20"/>
    <sheet name="QA6" sheetId="21" r:id="rId21"/>
    <sheet name="G8." sheetId="22" state="hidden" r:id="rId22"/>
    <sheet name="GA8" sheetId="23" r:id="rId23"/>
    <sheet name="GA9" sheetId="24" r:id="rId24"/>
    <sheet name="G9." sheetId="25" state="hidden" r:id="rId25"/>
    <sheet name="G10." sheetId="26" state="hidden" r:id="rId26"/>
    <sheet name="GA10" sheetId="27" r:id="rId27"/>
    <sheet name="QA7" sheetId="28" r:id="rId28"/>
    <sheet name="QA8" sheetId="29" r:id="rId29"/>
    <sheet name="QA9" sheetId="30" r:id="rId30"/>
    <sheet name="QA10" sheetId="31" r:id="rId31"/>
    <sheet name="QA11" sheetId="32" r:id="rId32"/>
    <sheet name="QA12" sheetId="33" r:id="rId33"/>
    <sheet name="G11." sheetId="34" state="hidden" r:id="rId34"/>
    <sheet name="GA11" sheetId="35" r:id="rId35"/>
    <sheet name="QA13" sheetId="36" r:id="rId36"/>
    <sheet name="QA14" sheetId="37" r:id="rId37"/>
    <sheet name="G12." sheetId="38" state="hidden" r:id="rId38"/>
    <sheet name="GA12" sheetId="39" r:id="rId39"/>
    <sheet name="QA15" sheetId="40" r:id="rId40"/>
    <sheet name="G13." sheetId="41" state="hidden" r:id="rId41"/>
    <sheet name="GA13" sheetId="42" r:id="rId42"/>
    <sheet name="QA16" sheetId="43" r:id="rId43"/>
    <sheet name="Quadre atur taxa 9 " sheetId="44" state="hidden" r:id="rId44"/>
    <sheet name="cargo Q11" sheetId="45" state="hidden" r:id="rId45"/>
    <sheet name="Paro largo Q10" sheetId="46" state="hidden" r:id="rId46"/>
    <sheet name="Parados Q9" sheetId="47" state="hidden" r:id="rId47"/>
    <sheet name="TA Q8" sheetId="48" state="hidden" r:id="rId48"/>
    <sheet name="horas Q7" sheetId="49" state="hidden" r:id="rId49"/>
    <sheet name="Sueldos por sector G6" sheetId="50" state="hidden" r:id="rId50"/>
    <sheet name="PIB sectorial (Q0)" sheetId="51" state="hidden" r:id="rId51"/>
    <sheet name="PIB sectorial" sheetId="52" state="hidden" r:id="rId52"/>
    <sheet name="8.1 PIBpc" sheetId="53" state="hidden" r:id="rId53"/>
    <sheet name="Productividad sectorial (Q1)" sheetId="54" state="hidden" r:id="rId54"/>
    <sheet name="Ganancia hora Q6" sheetId="55" state="hidden" r:id="rId55"/>
    <sheet name="8.1 PIBpc (G1, G2 y G3)" sheetId="56" state="hidden" r:id="rId56"/>
    <sheet name="Población (G4)" sheetId="57" state="hidden" r:id="rId57"/>
    <sheet name="PIB" sheetId="58" state="hidden" r:id="rId58"/>
    <sheet name="PIB (G4)" sheetId="59" state="hidden" r:id="rId59"/>
    <sheet name="Peso industria(G5)" sheetId="60" state="hidden" r:id="rId60"/>
    <sheet name="PIB y Ocupados (G6)" sheetId="61" state="hidden" r:id="rId61"/>
    <sheet name="Residuos Q3" sheetId="62" state="hidden" r:id="rId62"/>
    <sheet name="Accidentes por sectores G10" sheetId="63" state="hidden" r:id="rId63"/>
    <sheet name="G 7 Obj 8 trabajo seguro" sheetId="64" state="hidden" r:id="rId64"/>
    <sheet name="comentaAccid por tipo redacción" sheetId="65" state="hidden" r:id="rId65"/>
    <sheet name="accidentes con baja por edad Q3" sheetId="66" state="hidden" r:id="rId66"/>
    <sheet name="Formación gràfico 11" sheetId="67" state="hidden" r:id="rId67"/>
    <sheet name="ganancia por titulo q12" sheetId="68" state="hidden" r:id="rId68"/>
    <sheet name="T Actividad universitario" sheetId="69" state="hidden" r:id="rId69"/>
    <sheet name="T Actividad universitario Q13" sheetId="70" state="hidden" r:id="rId70"/>
    <sheet name="T actividad FP G12" sheetId="71" state="hidden" r:id="rId71"/>
    <sheet name="Contratos por nacionalidad Q15" sheetId="72" state="hidden" r:id="rId72"/>
    <sheet name="Q8 obj 8 ganancia nacionalidad" sheetId="73" state="hidden" r:id="rId73"/>
    <sheet name="Nacionalidad y sector G13" sheetId="74" state="hidden" r:id="rId74"/>
    <sheet name="Nacionalidad formación Q14" sheetId="75" state="hidden" r:id="rId75"/>
    <sheet name="Hoja2" sheetId="76" state="hidden" r:id="rId76"/>
  </sheets>
  <externalReferences>
    <externalReference r:id="rId77"/>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15" i="73" l="1"/>
  <c r="M15" i="73"/>
  <c r="O15" i="73" s="1"/>
  <c r="K15" i="73"/>
  <c r="J15" i="73"/>
  <c r="E15" i="73"/>
  <c r="D15" i="73"/>
  <c r="N14" i="73"/>
  <c r="N16" i="73" s="1"/>
  <c r="M14" i="73"/>
  <c r="M16" i="73" s="1"/>
  <c r="K14" i="73"/>
  <c r="J14" i="73"/>
  <c r="J16" i="73" s="1"/>
  <c r="E12" i="73"/>
  <c r="D12" i="73"/>
  <c r="AB15" i="72"/>
  <c r="AA15" i="72"/>
  <c r="AB19" i="72" s="1"/>
  <c r="Z15" i="72"/>
  <c r="Y15" i="72"/>
  <c r="X15" i="72"/>
  <c r="W15" i="72"/>
  <c r="X19" i="72" s="1"/>
  <c r="V15" i="72"/>
  <c r="U15" i="72"/>
  <c r="V19" i="72" s="1"/>
  <c r="T15" i="72"/>
  <c r="S15" i="72"/>
  <c r="T19" i="72" s="1"/>
  <c r="R15" i="72"/>
  <c r="Q15" i="72"/>
  <c r="AB14" i="72"/>
  <c r="AA14" i="72"/>
  <c r="AB18" i="72" s="1"/>
  <c r="AB23" i="72" s="1"/>
  <c r="Z14" i="72"/>
  <c r="Z18" i="72" s="1"/>
  <c r="Y14" i="72"/>
  <c r="X14" i="72"/>
  <c r="W14" i="72"/>
  <c r="X18" i="72" s="1"/>
  <c r="X23" i="72" s="1"/>
  <c r="V14" i="72"/>
  <c r="U14" i="72"/>
  <c r="T14" i="72"/>
  <c r="S14" i="72"/>
  <c r="T18" i="72" s="1"/>
  <c r="T23" i="72" s="1"/>
  <c r="R14" i="72"/>
  <c r="R18" i="72" s="1"/>
  <c r="Q14" i="72"/>
  <c r="AB13" i="72"/>
  <c r="AA13" i="72"/>
  <c r="AB17" i="72" s="1"/>
  <c r="AB22" i="72" s="1"/>
  <c r="Z13" i="72"/>
  <c r="Y13" i="72"/>
  <c r="X13" i="72"/>
  <c r="W13" i="72"/>
  <c r="X17" i="72" s="1"/>
  <c r="X22" i="72" s="1"/>
  <c r="V13" i="72"/>
  <c r="U13" i="72"/>
  <c r="V17" i="72" s="1"/>
  <c r="T13" i="72"/>
  <c r="S13" i="72"/>
  <c r="T17" i="72" s="1"/>
  <c r="T22" i="72" s="1"/>
  <c r="R13" i="72"/>
  <c r="Q13" i="72"/>
  <c r="E33" i="68"/>
  <c r="E30" i="68"/>
  <c r="E27" i="68"/>
  <c r="E24" i="68"/>
  <c r="E21" i="68"/>
  <c r="I20" i="68"/>
  <c r="H20" i="68"/>
  <c r="H25" i="68" s="1"/>
  <c r="L19" i="68"/>
  <c r="I19" i="68"/>
  <c r="H19" i="68"/>
  <c r="I18" i="68"/>
  <c r="H18" i="68"/>
  <c r="J27" i="68" s="1"/>
  <c r="E18" i="68"/>
  <c r="L17" i="68"/>
  <c r="K17" i="68"/>
  <c r="I17" i="68"/>
  <c r="H17" i="68"/>
  <c r="J26" i="68" s="1"/>
  <c r="L16" i="68"/>
  <c r="K16" i="68"/>
  <c r="M16" i="68" s="1"/>
  <c r="I16" i="68"/>
  <c r="H16" i="68"/>
  <c r="L15" i="68"/>
  <c r="L25" i="68" s="1"/>
  <c r="K15" i="68"/>
  <c r="K25" i="68" s="1"/>
  <c r="I15" i="68"/>
  <c r="H15" i="68"/>
  <c r="J24" i="68" s="1"/>
  <c r="E12" i="68"/>
  <c r="T39" i="66"/>
  <c r="V38" i="66"/>
  <c r="T37" i="66"/>
  <c r="V36" i="66"/>
  <c r="T35" i="66"/>
  <c r="V34" i="66"/>
  <c r="E32" i="66"/>
  <c r="D32" i="66"/>
  <c r="H32" i="66" s="1"/>
  <c r="C32" i="66"/>
  <c r="B32" i="66"/>
  <c r="G32" i="66" s="1"/>
  <c r="V29" i="66"/>
  <c r="V39" i="66" s="1"/>
  <c r="U29" i="66"/>
  <c r="T29" i="66"/>
  <c r="S29" i="66"/>
  <c r="V28" i="66"/>
  <c r="U28" i="66"/>
  <c r="T28" i="66"/>
  <c r="T38" i="66" s="1"/>
  <c r="S28" i="66"/>
  <c r="V27" i="66"/>
  <c r="V37" i="66" s="1"/>
  <c r="U27" i="66"/>
  <c r="T27" i="66"/>
  <c r="S27" i="66"/>
  <c r="V26" i="66"/>
  <c r="U26" i="66"/>
  <c r="T26" i="66"/>
  <c r="T36" i="66" s="1"/>
  <c r="S26" i="66"/>
  <c r="V25" i="66"/>
  <c r="V35" i="66" s="1"/>
  <c r="U25" i="66"/>
  <c r="T25" i="66"/>
  <c r="S25" i="66"/>
  <c r="V24" i="66"/>
  <c r="U24" i="66"/>
  <c r="T24" i="66"/>
  <c r="T34" i="66" s="1"/>
  <c r="S24" i="66"/>
  <c r="I22" i="66"/>
  <c r="G22" i="66"/>
  <c r="I21" i="66"/>
  <c r="G21" i="66"/>
  <c r="I20" i="66"/>
  <c r="G20" i="66"/>
  <c r="I19" i="66"/>
  <c r="G19" i="66"/>
  <c r="V18" i="66"/>
  <c r="U18" i="66"/>
  <c r="T18" i="66"/>
  <c r="S18" i="66"/>
  <c r="I18" i="66"/>
  <c r="G18" i="66"/>
  <c r="V17" i="66"/>
  <c r="U17" i="66"/>
  <c r="T17" i="66"/>
  <c r="S17" i="66"/>
  <c r="I17" i="66"/>
  <c r="G17" i="66"/>
  <c r="V16" i="66"/>
  <c r="U16" i="66"/>
  <c r="T16" i="66"/>
  <c r="S16" i="66"/>
  <c r="I16" i="66"/>
  <c r="G16" i="66"/>
  <c r="V15" i="66"/>
  <c r="U15" i="66"/>
  <c r="T15" i="66"/>
  <c r="S15" i="66"/>
  <c r="I15" i="66"/>
  <c r="G15" i="66"/>
  <c r="V14" i="66"/>
  <c r="U14" i="66"/>
  <c r="T14" i="66"/>
  <c r="S14" i="66"/>
  <c r="I14" i="66"/>
  <c r="G14" i="66"/>
  <c r="V13" i="66"/>
  <c r="U13" i="66"/>
  <c r="T13" i="66"/>
  <c r="S13" i="66"/>
  <c r="I13" i="66"/>
  <c r="G13" i="66"/>
  <c r="I12" i="66"/>
  <c r="G12" i="66"/>
  <c r="N50" i="64"/>
  <c r="J50" i="64"/>
  <c r="I50" i="64"/>
  <c r="N49" i="64"/>
  <c r="J49" i="64"/>
  <c r="I49" i="64"/>
  <c r="N48" i="64"/>
  <c r="J48" i="64"/>
  <c r="I48" i="64"/>
  <c r="N47" i="64"/>
  <c r="J47" i="64"/>
  <c r="I47" i="64"/>
  <c r="N46" i="64"/>
  <c r="J46" i="64"/>
  <c r="I46" i="64"/>
  <c r="N45" i="64"/>
  <c r="J45" i="64"/>
  <c r="I45" i="64"/>
  <c r="N44" i="64"/>
  <c r="J44" i="64"/>
  <c r="I44" i="64"/>
  <c r="N43" i="64"/>
  <c r="J43" i="64"/>
  <c r="I43" i="64"/>
  <c r="N42" i="64"/>
  <c r="J42" i="64"/>
  <c r="I42" i="64"/>
  <c r="N41" i="64"/>
  <c r="J41" i="64"/>
  <c r="I41" i="64"/>
  <c r="N40" i="64"/>
  <c r="J40" i="64"/>
  <c r="I40" i="64"/>
  <c r="N39" i="64"/>
  <c r="J39" i="64"/>
  <c r="I39" i="64"/>
  <c r="N38" i="64"/>
  <c r="J38" i="64"/>
  <c r="I38" i="64"/>
  <c r="N37" i="64"/>
  <c r="J37" i="64"/>
  <c r="I37" i="64"/>
  <c r="N36" i="64"/>
  <c r="J36" i="64"/>
  <c r="I36" i="64"/>
  <c r="S22" i="64"/>
  <c r="R22" i="64"/>
  <c r="Q22" i="64"/>
  <c r="P22" i="64"/>
  <c r="O22" i="64"/>
  <c r="N22" i="64"/>
  <c r="M22" i="64"/>
  <c r="L22" i="64"/>
  <c r="S21" i="64"/>
  <c r="R21" i="64"/>
  <c r="Q21" i="64"/>
  <c r="P21" i="64"/>
  <c r="O21" i="64"/>
  <c r="N21" i="64"/>
  <c r="M21" i="64"/>
  <c r="L21" i="64"/>
  <c r="S20" i="64"/>
  <c r="R20" i="64"/>
  <c r="Q20" i="64"/>
  <c r="P20" i="64"/>
  <c r="O20" i="64"/>
  <c r="N20" i="64"/>
  <c r="M20" i="64"/>
  <c r="L20" i="64"/>
  <c r="S19" i="64"/>
  <c r="R19" i="64"/>
  <c r="Q19" i="64"/>
  <c r="P19" i="64"/>
  <c r="O19" i="64"/>
  <c r="N19" i="64"/>
  <c r="M19" i="64"/>
  <c r="L19" i="64"/>
  <c r="S18" i="64"/>
  <c r="R18" i="64"/>
  <c r="Q18" i="64"/>
  <c r="P18" i="64"/>
  <c r="O18" i="64"/>
  <c r="N18" i="64"/>
  <c r="M18" i="64"/>
  <c r="L18" i="64"/>
  <c r="S17" i="64"/>
  <c r="R17" i="64"/>
  <c r="Q17" i="64"/>
  <c r="P17" i="64"/>
  <c r="O17" i="64"/>
  <c r="N17" i="64"/>
  <c r="M17" i="64"/>
  <c r="L17" i="64"/>
  <c r="S16" i="64"/>
  <c r="R16" i="64"/>
  <c r="Q16" i="64"/>
  <c r="P16" i="64"/>
  <c r="O16" i="64"/>
  <c r="N16" i="64"/>
  <c r="M16" i="64"/>
  <c r="L16" i="64"/>
  <c r="S15" i="64"/>
  <c r="R15" i="64"/>
  <c r="Q15" i="64"/>
  <c r="P15" i="64"/>
  <c r="O15" i="64"/>
  <c r="N15" i="64"/>
  <c r="M15" i="64"/>
  <c r="L15" i="64"/>
  <c r="S14" i="64"/>
  <c r="R14" i="64"/>
  <c r="Q14" i="64"/>
  <c r="P14" i="64"/>
  <c r="O14" i="64"/>
  <c r="N14" i="64"/>
  <c r="M14" i="64"/>
  <c r="L14" i="64"/>
  <c r="S13" i="64"/>
  <c r="R13" i="64"/>
  <c r="Q13" i="64"/>
  <c r="P13" i="64"/>
  <c r="O13" i="64"/>
  <c r="N13" i="64"/>
  <c r="M13" i="64"/>
  <c r="L13" i="64"/>
  <c r="S12" i="64"/>
  <c r="R12" i="64"/>
  <c r="Q12" i="64"/>
  <c r="P12" i="64"/>
  <c r="O12" i="64"/>
  <c r="N12" i="64"/>
  <c r="M12" i="64"/>
  <c r="L12" i="64"/>
  <c r="S11" i="64"/>
  <c r="R11" i="64"/>
  <c r="Q11" i="64"/>
  <c r="P11" i="64"/>
  <c r="O11" i="64"/>
  <c r="N11" i="64"/>
  <c r="M11" i="64"/>
  <c r="L11" i="64"/>
  <c r="S10" i="64"/>
  <c r="R10" i="64"/>
  <c r="Q10" i="64"/>
  <c r="P10" i="64"/>
  <c r="O10" i="64"/>
  <c r="N10" i="64"/>
  <c r="M10" i="64"/>
  <c r="L10" i="64"/>
  <c r="S9" i="64"/>
  <c r="R9" i="64"/>
  <c r="Q9" i="64"/>
  <c r="P9" i="64"/>
  <c r="O9" i="64"/>
  <c r="N9" i="64"/>
  <c r="M9" i="64"/>
  <c r="L9" i="64"/>
  <c r="S8" i="64"/>
  <c r="R8" i="64"/>
  <c r="Q8" i="64"/>
  <c r="P8" i="64"/>
  <c r="O8" i="64"/>
  <c r="N8" i="64"/>
  <c r="M8" i="64"/>
  <c r="L8" i="64"/>
  <c r="K43" i="63"/>
  <c r="J43" i="63"/>
  <c r="I43" i="63"/>
  <c r="H43" i="63"/>
  <c r="G43" i="63"/>
  <c r="F43" i="63"/>
  <c r="E43" i="63"/>
  <c r="D43" i="63"/>
  <c r="C43" i="63"/>
  <c r="B43" i="63"/>
  <c r="L43" i="63" s="1"/>
  <c r="K42" i="63"/>
  <c r="J42" i="63"/>
  <c r="I42" i="63"/>
  <c r="H42" i="63"/>
  <c r="G42" i="63"/>
  <c r="F42" i="63"/>
  <c r="E42" i="63"/>
  <c r="D42" i="63"/>
  <c r="C42" i="63"/>
  <c r="B42" i="63"/>
  <c r="K41" i="63"/>
  <c r="J41" i="63"/>
  <c r="I41" i="63"/>
  <c r="H41" i="63"/>
  <c r="G41" i="63"/>
  <c r="F41" i="63"/>
  <c r="E41" i="63"/>
  <c r="D41" i="63"/>
  <c r="C41" i="63"/>
  <c r="B41" i="63"/>
  <c r="L41" i="63" s="1"/>
  <c r="K40" i="63"/>
  <c r="J40" i="63"/>
  <c r="I40" i="63"/>
  <c r="H40" i="63"/>
  <c r="G40" i="63"/>
  <c r="F40" i="63"/>
  <c r="E40" i="63"/>
  <c r="D40" i="63"/>
  <c r="C40" i="63"/>
  <c r="B40" i="63"/>
  <c r="K39" i="63"/>
  <c r="J39" i="63"/>
  <c r="I39" i="63"/>
  <c r="H39" i="63"/>
  <c r="G39" i="63"/>
  <c r="F39" i="63"/>
  <c r="E39" i="63"/>
  <c r="D39" i="63"/>
  <c r="C39" i="63"/>
  <c r="B39" i="63"/>
  <c r="L39" i="63" s="1"/>
  <c r="K38" i="63"/>
  <c r="J38" i="63"/>
  <c r="I38" i="63"/>
  <c r="H38" i="63"/>
  <c r="G38" i="63"/>
  <c r="F38" i="63"/>
  <c r="E38" i="63"/>
  <c r="D38" i="63"/>
  <c r="C38" i="63"/>
  <c r="B38" i="63"/>
  <c r="K37" i="63"/>
  <c r="J37" i="63"/>
  <c r="I37" i="63"/>
  <c r="H37" i="63"/>
  <c r="G37" i="63"/>
  <c r="F37" i="63"/>
  <c r="E37" i="63"/>
  <c r="D37" i="63"/>
  <c r="C37" i="63"/>
  <c r="B37" i="63"/>
  <c r="L37" i="63" s="1"/>
  <c r="K36" i="63"/>
  <c r="J36" i="63"/>
  <c r="I36" i="63"/>
  <c r="H36" i="63"/>
  <c r="G36" i="63"/>
  <c r="F36" i="63"/>
  <c r="E36" i="63"/>
  <c r="D36" i="63"/>
  <c r="C36" i="63"/>
  <c r="B36" i="63"/>
  <c r="K35" i="63"/>
  <c r="J35" i="63"/>
  <c r="I35" i="63"/>
  <c r="H35" i="63"/>
  <c r="G35" i="63"/>
  <c r="F35" i="63"/>
  <c r="E35" i="63"/>
  <c r="D35" i="63"/>
  <c r="C35" i="63"/>
  <c r="B35" i="63"/>
  <c r="L35" i="63" s="1"/>
  <c r="K34" i="63"/>
  <c r="J34" i="63"/>
  <c r="I34" i="63"/>
  <c r="H34" i="63"/>
  <c r="G34" i="63"/>
  <c r="F34" i="63"/>
  <c r="E34" i="63"/>
  <c r="D34" i="63"/>
  <c r="C34" i="63"/>
  <c r="B34" i="63"/>
  <c r="K33" i="63"/>
  <c r="J33" i="63"/>
  <c r="I33" i="63"/>
  <c r="H33" i="63"/>
  <c r="G33" i="63"/>
  <c r="F33" i="63"/>
  <c r="E33" i="63"/>
  <c r="D33" i="63"/>
  <c r="C33" i="63"/>
  <c r="B33" i="63"/>
  <c r="L33" i="63" s="1"/>
  <c r="K32" i="63"/>
  <c r="J32" i="63"/>
  <c r="I32" i="63"/>
  <c r="H32" i="63"/>
  <c r="G32" i="63"/>
  <c r="F32" i="63"/>
  <c r="E32" i="63"/>
  <c r="D32" i="63"/>
  <c r="C32" i="63"/>
  <c r="B32" i="63"/>
  <c r="K31" i="63"/>
  <c r="J31" i="63"/>
  <c r="I31" i="63"/>
  <c r="H31" i="63"/>
  <c r="G31" i="63"/>
  <c r="F31" i="63"/>
  <c r="E31" i="63"/>
  <c r="D31" i="63"/>
  <c r="C31" i="63"/>
  <c r="B31" i="63"/>
  <c r="L31" i="63" s="1"/>
  <c r="K30" i="63"/>
  <c r="J30" i="63"/>
  <c r="I30" i="63"/>
  <c r="H30" i="63"/>
  <c r="G30" i="63"/>
  <c r="F30" i="63"/>
  <c r="E30" i="63"/>
  <c r="D30" i="63"/>
  <c r="C30" i="63"/>
  <c r="B30" i="63"/>
  <c r="K29" i="63"/>
  <c r="J29" i="63"/>
  <c r="I29" i="63"/>
  <c r="H29" i="63"/>
  <c r="G29" i="63"/>
  <c r="F29" i="63"/>
  <c r="E29" i="63"/>
  <c r="D29" i="63"/>
  <c r="C29" i="63"/>
  <c r="B29" i="63"/>
  <c r="L29" i="63" s="1"/>
  <c r="K28" i="63"/>
  <c r="J28" i="63"/>
  <c r="I28" i="63"/>
  <c r="H28" i="63"/>
  <c r="G28" i="63"/>
  <c r="F28" i="63"/>
  <c r="E28" i="63"/>
  <c r="D28" i="63"/>
  <c r="C28" i="63"/>
  <c r="B28" i="63"/>
  <c r="CE55" i="61"/>
  <c r="CD55" i="61"/>
  <c r="CA55" i="61"/>
  <c r="BZ55" i="61"/>
  <c r="BW55" i="61"/>
  <c r="BV55" i="61"/>
  <c r="BS55" i="61"/>
  <c r="BR55" i="61"/>
  <c r="BO55" i="61"/>
  <c r="BN55" i="61"/>
  <c r="BK55" i="61"/>
  <c r="BJ55" i="61"/>
  <c r="BG55" i="61"/>
  <c r="BF55" i="61"/>
  <c r="BC55" i="61"/>
  <c r="BB55" i="61"/>
  <c r="AY55" i="61"/>
  <c r="AX55" i="61"/>
  <c r="AU55" i="61"/>
  <c r="AT55" i="61"/>
  <c r="AQ55" i="61"/>
  <c r="AP55" i="61"/>
  <c r="AM55" i="61"/>
  <c r="AL55" i="61"/>
  <c r="AI55" i="61"/>
  <c r="AH55" i="61"/>
  <c r="AE55" i="61"/>
  <c r="AD55" i="61"/>
  <c r="AA55" i="61"/>
  <c r="Z55" i="61"/>
  <c r="W55" i="61"/>
  <c r="V55" i="61"/>
  <c r="S55" i="61"/>
  <c r="R55" i="61"/>
  <c r="O55" i="61"/>
  <c r="N55" i="61"/>
  <c r="K55" i="61"/>
  <c r="J55" i="61"/>
  <c r="G55" i="61"/>
  <c r="CE54" i="61"/>
  <c r="CD54" i="61"/>
  <c r="CA54" i="61"/>
  <c r="BZ54" i="61"/>
  <c r="BW54" i="61"/>
  <c r="BV54" i="61"/>
  <c r="BS54" i="61"/>
  <c r="BR54" i="61"/>
  <c r="BO54" i="61"/>
  <c r="BN54" i="61"/>
  <c r="BK54" i="61"/>
  <c r="BJ54" i="61"/>
  <c r="BG54" i="61"/>
  <c r="BF54" i="61"/>
  <c r="BC54" i="61"/>
  <c r="BB54" i="61"/>
  <c r="AY54" i="61"/>
  <c r="AX54" i="61"/>
  <c r="AU54" i="61"/>
  <c r="AT54" i="61"/>
  <c r="AQ54" i="61"/>
  <c r="AP54" i="61"/>
  <c r="AM54" i="61"/>
  <c r="AL54" i="61"/>
  <c r="AI54" i="61"/>
  <c r="AH54" i="61"/>
  <c r="AE54" i="61"/>
  <c r="AD54" i="61"/>
  <c r="AA54" i="61"/>
  <c r="Z54" i="61"/>
  <c r="W54" i="61"/>
  <c r="V54" i="61"/>
  <c r="S54" i="61"/>
  <c r="R54" i="61"/>
  <c r="O54" i="61"/>
  <c r="N54" i="61"/>
  <c r="K54" i="61"/>
  <c r="J54" i="61"/>
  <c r="G54" i="61"/>
  <c r="J23" i="61"/>
  <c r="K23" i="61" s="1"/>
  <c r="I23" i="61"/>
  <c r="J22" i="61"/>
  <c r="I22" i="61"/>
  <c r="J21" i="61"/>
  <c r="I21" i="61"/>
  <c r="J20" i="61"/>
  <c r="K20" i="61" s="1"/>
  <c r="I20" i="61"/>
  <c r="J19" i="61"/>
  <c r="I19" i="61"/>
  <c r="M18" i="61"/>
  <c r="J18" i="61"/>
  <c r="I18" i="61"/>
  <c r="J17" i="61"/>
  <c r="I17" i="61"/>
  <c r="J16" i="61"/>
  <c r="I16" i="61"/>
  <c r="J15" i="61"/>
  <c r="K15" i="61" s="1"/>
  <c r="I15" i="61"/>
  <c r="J14" i="61"/>
  <c r="I14" i="61"/>
  <c r="J13" i="61"/>
  <c r="I13" i="61"/>
  <c r="J12" i="61"/>
  <c r="K12" i="61" s="1"/>
  <c r="I12" i="61"/>
  <c r="J11" i="61"/>
  <c r="I11" i="61"/>
  <c r="M10" i="61"/>
  <c r="J10" i="61"/>
  <c r="I10" i="61"/>
  <c r="P27" i="60"/>
  <c r="D27" i="60"/>
  <c r="P26" i="60"/>
  <c r="D26" i="60"/>
  <c r="P25" i="60"/>
  <c r="D25" i="60"/>
  <c r="P24" i="60"/>
  <c r="D24" i="60"/>
  <c r="P23" i="60"/>
  <c r="D23" i="60"/>
  <c r="P22" i="60"/>
  <c r="D22" i="60"/>
  <c r="P21" i="60"/>
  <c r="D21" i="60"/>
  <c r="P20" i="60"/>
  <c r="D20" i="60"/>
  <c r="P19" i="60"/>
  <c r="D19" i="60"/>
  <c r="P18" i="60"/>
  <c r="D18" i="60"/>
  <c r="P17" i="60"/>
  <c r="D17" i="60"/>
  <c r="P16" i="60"/>
  <c r="D16" i="60"/>
  <c r="P15" i="60"/>
  <c r="D15" i="60"/>
  <c r="P14" i="60"/>
  <c r="D14" i="60"/>
  <c r="P13" i="60"/>
  <c r="D13" i="60"/>
  <c r="P12" i="60"/>
  <c r="D12" i="60"/>
  <c r="P11" i="60"/>
  <c r="D11" i="60"/>
  <c r="P10" i="60"/>
  <c r="D10" i="60"/>
  <c r="P9" i="60"/>
  <c r="D9" i="60"/>
  <c r="D40" i="59"/>
  <c r="D39" i="59"/>
  <c r="D38" i="59"/>
  <c r="D37" i="59"/>
  <c r="D36" i="59"/>
  <c r="D35" i="59"/>
  <c r="D34" i="59"/>
  <c r="D33" i="59"/>
  <c r="D32" i="59"/>
  <c r="D31" i="59"/>
  <c r="D30" i="59"/>
  <c r="D29" i="59"/>
  <c r="D28" i="59"/>
  <c r="D27" i="59"/>
  <c r="D26" i="59"/>
  <c r="D25" i="59"/>
  <c r="D24" i="59"/>
  <c r="D23" i="59"/>
  <c r="D22" i="59"/>
  <c r="D21" i="59"/>
  <c r="CB8" i="59"/>
  <c r="CA8" i="59"/>
  <c r="BX8" i="59"/>
  <c r="BW8" i="59"/>
  <c r="BT8" i="59"/>
  <c r="BS8" i="59"/>
  <c r="BP8" i="59"/>
  <c r="BO8" i="59"/>
  <c r="BL8" i="59"/>
  <c r="BK8" i="59"/>
  <c r="BH8" i="59"/>
  <c r="BG8" i="59"/>
  <c r="BD8" i="59"/>
  <c r="BC8" i="59"/>
  <c r="AZ8" i="59"/>
  <c r="AY8" i="59"/>
  <c r="AV8" i="59"/>
  <c r="AU8" i="59"/>
  <c r="AR8" i="59"/>
  <c r="AQ8" i="59"/>
  <c r="AN8" i="59"/>
  <c r="AM8" i="59"/>
  <c r="AJ8" i="59"/>
  <c r="AI8" i="59"/>
  <c r="AF8" i="59"/>
  <c r="AE8" i="59"/>
  <c r="AB8" i="59"/>
  <c r="AA8" i="59"/>
  <c r="X8" i="59"/>
  <c r="W8" i="59"/>
  <c r="T8" i="59"/>
  <c r="S8" i="59"/>
  <c r="P8" i="59"/>
  <c r="O8" i="59"/>
  <c r="L8" i="59"/>
  <c r="K8" i="59"/>
  <c r="H8" i="59"/>
  <c r="G8" i="59"/>
  <c r="D8" i="59"/>
  <c r="CB7" i="59"/>
  <c r="CA7" i="59"/>
  <c r="BX7" i="59"/>
  <c r="BW7" i="59"/>
  <c r="BT7" i="59"/>
  <c r="BS7" i="59"/>
  <c r="BP7" i="59"/>
  <c r="BO7" i="59"/>
  <c r="BL7" i="59"/>
  <c r="BK7" i="59"/>
  <c r="BH7" i="59"/>
  <c r="BG7" i="59"/>
  <c r="BD7" i="59"/>
  <c r="BC7" i="59"/>
  <c r="AZ7" i="59"/>
  <c r="AY7" i="59"/>
  <c r="AV7" i="59"/>
  <c r="AU7" i="59"/>
  <c r="AR7" i="59"/>
  <c r="AQ7" i="59"/>
  <c r="AN7" i="59"/>
  <c r="AM7" i="59"/>
  <c r="AJ7" i="59"/>
  <c r="AI7" i="59"/>
  <c r="AF7" i="59"/>
  <c r="AE7" i="59"/>
  <c r="AB7" i="59"/>
  <c r="AA7" i="59"/>
  <c r="X7" i="59"/>
  <c r="W7" i="59"/>
  <c r="T7" i="59"/>
  <c r="S7" i="59"/>
  <c r="P7" i="59"/>
  <c r="O7" i="59"/>
  <c r="L7" i="59"/>
  <c r="K7" i="59"/>
  <c r="H7" i="59"/>
  <c r="G7" i="59"/>
  <c r="D7" i="59"/>
  <c r="CB70" i="58"/>
  <c r="CA70" i="58"/>
  <c r="BX70" i="58"/>
  <c r="BW70" i="58"/>
  <c r="BT70" i="58"/>
  <c r="BS70" i="58"/>
  <c r="BP70" i="58"/>
  <c r="BO70" i="58"/>
  <c r="BL70" i="58"/>
  <c r="BK70" i="58"/>
  <c r="BH70" i="58"/>
  <c r="BG70" i="58"/>
  <c r="BD70" i="58"/>
  <c r="BC70" i="58"/>
  <c r="AZ70" i="58"/>
  <c r="AY70" i="58"/>
  <c r="AV70" i="58"/>
  <c r="AU70" i="58"/>
  <c r="AR70" i="58"/>
  <c r="AQ70" i="58"/>
  <c r="AN70" i="58"/>
  <c r="AM70" i="58"/>
  <c r="AJ70" i="58"/>
  <c r="AI70" i="58"/>
  <c r="AF70" i="58"/>
  <c r="AE70" i="58"/>
  <c r="AB70" i="58"/>
  <c r="AA70" i="58"/>
  <c r="X70" i="58"/>
  <c r="W70" i="58"/>
  <c r="T70" i="58"/>
  <c r="S70" i="58"/>
  <c r="P70" i="58"/>
  <c r="O70" i="58"/>
  <c r="L70" i="58"/>
  <c r="K70" i="58"/>
  <c r="H70" i="58"/>
  <c r="G70" i="58"/>
  <c r="D70" i="58"/>
  <c r="CB69" i="58"/>
  <c r="CA69" i="58"/>
  <c r="BX69" i="58"/>
  <c r="BW69" i="58"/>
  <c r="BT69" i="58"/>
  <c r="BS69" i="58"/>
  <c r="BP69" i="58"/>
  <c r="BO69" i="58"/>
  <c r="BL69" i="58"/>
  <c r="BK69" i="58"/>
  <c r="BH69" i="58"/>
  <c r="BG69" i="58"/>
  <c r="BD69" i="58"/>
  <c r="BC69" i="58"/>
  <c r="AZ69" i="58"/>
  <c r="AY69" i="58"/>
  <c r="AV69" i="58"/>
  <c r="AU69" i="58"/>
  <c r="AR69" i="58"/>
  <c r="AQ69" i="58"/>
  <c r="AN69" i="58"/>
  <c r="AM69" i="58"/>
  <c r="AJ69" i="58"/>
  <c r="AI69" i="58"/>
  <c r="AF69" i="58"/>
  <c r="AE69" i="58"/>
  <c r="AB69" i="58"/>
  <c r="AA69" i="58"/>
  <c r="X69" i="58"/>
  <c r="W69" i="58"/>
  <c r="T69" i="58"/>
  <c r="S69" i="58"/>
  <c r="P69" i="58"/>
  <c r="O69" i="58"/>
  <c r="L69" i="58"/>
  <c r="K69" i="58"/>
  <c r="H69" i="58"/>
  <c r="G69" i="58"/>
  <c r="D69" i="58"/>
  <c r="CB68" i="58"/>
  <c r="CA68" i="58"/>
  <c r="BX68" i="58"/>
  <c r="BW68" i="58"/>
  <c r="BT68" i="58"/>
  <c r="BS68" i="58"/>
  <c r="BP68" i="58"/>
  <c r="BO68" i="58"/>
  <c r="BL68" i="58"/>
  <c r="BK68" i="58"/>
  <c r="BH68" i="58"/>
  <c r="BG68" i="58"/>
  <c r="BD68" i="58"/>
  <c r="BC68" i="58"/>
  <c r="AZ68" i="58"/>
  <c r="AY68" i="58"/>
  <c r="AV68" i="58"/>
  <c r="AU68" i="58"/>
  <c r="AR68" i="58"/>
  <c r="AQ68" i="58"/>
  <c r="AN68" i="58"/>
  <c r="AM68" i="58"/>
  <c r="AJ68" i="58"/>
  <c r="AI68" i="58"/>
  <c r="AF68" i="58"/>
  <c r="AE68" i="58"/>
  <c r="AB68" i="58"/>
  <c r="AA68" i="58"/>
  <c r="X68" i="58"/>
  <c r="W68" i="58"/>
  <c r="T68" i="58"/>
  <c r="S68" i="58"/>
  <c r="P68" i="58"/>
  <c r="O68" i="58"/>
  <c r="L68" i="58"/>
  <c r="K68" i="58"/>
  <c r="H68" i="58"/>
  <c r="G68" i="58"/>
  <c r="D68" i="58"/>
  <c r="CB67" i="58"/>
  <c r="CA67" i="58"/>
  <c r="BX67" i="58"/>
  <c r="BW67" i="58"/>
  <c r="BT67" i="58"/>
  <c r="BS67" i="58"/>
  <c r="BP67" i="58"/>
  <c r="BO67" i="58"/>
  <c r="BL67" i="58"/>
  <c r="BK67" i="58"/>
  <c r="BH67" i="58"/>
  <c r="BG67" i="58"/>
  <c r="BD67" i="58"/>
  <c r="BC67" i="58"/>
  <c r="AZ67" i="58"/>
  <c r="AY67" i="58"/>
  <c r="AV67" i="58"/>
  <c r="AU67" i="58"/>
  <c r="AR67" i="58"/>
  <c r="AQ67" i="58"/>
  <c r="AN67" i="58"/>
  <c r="AM67" i="58"/>
  <c r="AJ67" i="58"/>
  <c r="AI67" i="58"/>
  <c r="AF67" i="58"/>
  <c r="AE67" i="58"/>
  <c r="AB67" i="58"/>
  <c r="AA67" i="58"/>
  <c r="X67" i="58"/>
  <c r="W67" i="58"/>
  <c r="T67" i="58"/>
  <c r="S67" i="58"/>
  <c r="P67" i="58"/>
  <c r="O67" i="58"/>
  <c r="L67" i="58"/>
  <c r="K67" i="58"/>
  <c r="H67" i="58"/>
  <c r="G67" i="58"/>
  <c r="D67" i="58"/>
  <c r="CB66" i="58"/>
  <c r="CA66" i="58"/>
  <c r="BX66" i="58"/>
  <c r="BW66" i="58"/>
  <c r="BT66" i="58"/>
  <c r="BS66" i="58"/>
  <c r="BP66" i="58"/>
  <c r="BO66" i="58"/>
  <c r="BL66" i="58"/>
  <c r="BK66" i="58"/>
  <c r="BH66" i="58"/>
  <c r="BG66" i="58"/>
  <c r="BD66" i="58"/>
  <c r="BC66" i="58"/>
  <c r="AZ66" i="58"/>
  <c r="AY66" i="58"/>
  <c r="AV66" i="58"/>
  <c r="AU66" i="58"/>
  <c r="AR66" i="58"/>
  <c r="AQ66" i="58"/>
  <c r="AN66" i="58"/>
  <c r="AM66" i="58"/>
  <c r="AJ66" i="58"/>
  <c r="AI66" i="58"/>
  <c r="AF66" i="58"/>
  <c r="AE66" i="58"/>
  <c r="AB66" i="58"/>
  <c r="AA66" i="58"/>
  <c r="X66" i="58"/>
  <c r="W66" i="58"/>
  <c r="T66" i="58"/>
  <c r="S66" i="58"/>
  <c r="P66" i="58"/>
  <c r="O66" i="58"/>
  <c r="L66" i="58"/>
  <c r="K66" i="58"/>
  <c r="H66" i="58"/>
  <c r="G66" i="58"/>
  <c r="D66" i="58"/>
  <c r="BX65" i="58"/>
  <c r="BW65" i="58"/>
  <c r="BT65" i="58"/>
  <c r="BS65" i="58"/>
  <c r="BP65" i="58"/>
  <c r="BO65" i="58"/>
  <c r="BL65" i="58"/>
  <c r="BK65" i="58"/>
  <c r="BH65" i="58"/>
  <c r="BG65" i="58"/>
  <c r="BD65" i="58"/>
  <c r="BC65" i="58"/>
  <c r="AZ65" i="58"/>
  <c r="AY65" i="58"/>
  <c r="AV65" i="58"/>
  <c r="AU65" i="58"/>
  <c r="AR65" i="58"/>
  <c r="AQ65" i="58"/>
  <c r="AN65" i="58"/>
  <c r="AM65" i="58"/>
  <c r="AJ65" i="58"/>
  <c r="AI65" i="58"/>
  <c r="AF65" i="58"/>
  <c r="AE65" i="58"/>
  <c r="AB65" i="58"/>
  <c r="AA65" i="58"/>
  <c r="X65" i="58"/>
  <c r="W65" i="58"/>
  <c r="T65" i="58"/>
  <c r="S65" i="58"/>
  <c r="P65" i="58"/>
  <c r="O65" i="58"/>
  <c r="L65" i="58"/>
  <c r="K65" i="58"/>
  <c r="H65" i="58"/>
  <c r="G65" i="58"/>
  <c r="D65" i="58"/>
  <c r="BX64" i="58"/>
  <c r="BW64" i="58"/>
  <c r="BT64" i="58"/>
  <c r="BS64" i="58"/>
  <c r="BP64" i="58"/>
  <c r="BO64" i="58"/>
  <c r="BL64" i="58"/>
  <c r="BK64" i="58"/>
  <c r="BH64" i="58"/>
  <c r="BG64" i="58"/>
  <c r="BD64" i="58"/>
  <c r="BC64" i="58"/>
  <c r="AZ64" i="58"/>
  <c r="AY64" i="58"/>
  <c r="AV64" i="58"/>
  <c r="AU64" i="58"/>
  <c r="AR64" i="58"/>
  <c r="AQ64" i="58"/>
  <c r="AN64" i="58"/>
  <c r="AM64" i="58"/>
  <c r="AJ64" i="58"/>
  <c r="AI64" i="58"/>
  <c r="AF64" i="58"/>
  <c r="AE64" i="58"/>
  <c r="AB64" i="58"/>
  <c r="AA64" i="58"/>
  <c r="X64" i="58"/>
  <c r="W64" i="58"/>
  <c r="T64" i="58"/>
  <c r="S64" i="58"/>
  <c r="P64" i="58"/>
  <c r="O64" i="58"/>
  <c r="L64" i="58"/>
  <c r="K64" i="58"/>
  <c r="H64" i="58"/>
  <c r="G64" i="58"/>
  <c r="D64" i="58"/>
  <c r="BX63" i="58"/>
  <c r="BW63" i="58"/>
  <c r="BT63" i="58"/>
  <c r="BS63" i="58"/>
  <c r="BP63" i="58"/>
  <c r="BO63" i="58"/>
  <c r="BL63" i="58"/>
  <c r="BK63" i="58"/>
  <c r="BH63" i="58"/>
  <c r="BG63" i="58"/>
  <c r="BD63" i="58"/>
  <c r="BC63" i="58"/>
  <c r="AZ63" i="58"/>
  <c r="AY63" i="58"/>
  <c r="AV63" i="58"/>
  <c r="AU63" i="58"/>
  <c r="AR63" i="58"/>
  <c r="AQ63" i="58"/>
  <c r="AN63" i="58"/>
  <c r="AM63" i="58"/>
  <c r="AJ63" i="58"/>
  <c r="AI63" i="58"/>
  <c r="AF63" i="58"/>
  <c r="AE63" i="58"/>
  <c r="AB63" i="58"/>
  <c r="AA63" i="58"/>
  <c r="X63" i="58"/>
  <c r="W63" i="58"/>
  <c r="T63" i="58"/>
  <c r="S63" i="58"/>
  <c r="P63" i="58"/>
  <c r="O63" i="58"/>
  <c r="L63" i="58"/>
  <c r="K63" i="58"/>
  <c r="H63" i="58"/>
  <c r="G63" i="58"/>
  <c r="D63" i="58"/>
  <c r="CB62" i="58"/>
  <c r="CA62" i="58"/>
  <c r="BX62" i="58"/>
  <c r="BW62" i="58"/>
  <c r="BT62" i="58"/>
  <c r="BS62" i="58"/>
  <c r="BP62" i="58"/>
  <c r="BO62" i="58"/>
  <c r="BL62" i="58"/>
  <c r="BK62" i="58"/>
  <c r="BH62" i="58"/>
  <c r="BG62" i="58"/>
  <c r="BD62" i="58"/>
  <c r="BC62" i="58"/>
  <c r="AZ62" i="58"/>
  <c r="AY62" i="58"/>
  <c r="AV62" i="58"/>
  <c r="AU62" i="58"/>
  <c r="AR62" i="58"/>
  <c r="AQ62" i="58"/>
  <c r="AN62" i="58"/>
  <c r="AM62" i="58"/>
  <c r="AJ62" i="58"/>
  <c r="AI62" i="58"/>
  <c r="AF62" i="58"/>
  <c r="AE62" i="58"/>
  <c r="AB62" i="58"/>
  <c r="AA62" i="58"/>
  <c r="X62" i="58"/>
  <c r="W62" i="58"/>
  <c r="T62" i="58"/>
  <c r="S62" i="58"/>
  <c r="P62" i="58"/>
  <c r="O62" i="58"/>
  <c r="L62" i="58"/>
  <c r="K62" i="58"/>
  <c r="H62" i="58"/>
  <c r="G62" i="58"/>
  <c r="D62" i="58"/>
  <c r="CB61" i="58"/>
  <c r="CA61" i="58"/>
  <c r="BX61" i="58"/>
  <c r="BW61" i="58"/>
  <c r="BT61" i="58"/>
  <c r="BS61" i="58"/>
  <c r="BP61" i="58"/>
  <c r="BO61" i="58"/>
  <c r="BL61" i="58"/>
  <c r="BK61" i="58"/>
  <c r="BH61" i="58"/>
  <c r="BG61" i="58"/>
  <c r="BD61" i="58"/>
  <c r="BC61" i="58"/>
  <c r="AZ61" i="58"/>
  <c r="AY61" i="58"/>
  <c r="AV61" i="58"/>
  <c r="AU61" i="58"/>
  <c r="AR61" i="58"/>
  <c r="AQ61" i="58"/>
  <c r="AN61" i="58"/>
  <c r="AM61" i="58"/>
  <c r="AJ61" i="58"/>
  <c r="AI61" i="58"/>
  <c r="AF61" i="58"/>
  <c r="AE61" i="58"/>
  <c r="AB61" i="58"/>
  <c r="AA61" i="58"/>
  <c r="X61" i="58"/>
  <c r="W61" i="58"/>
  <c r="T61" i="58"/>
  <c r="S61" i="58"/>
  <c r="P61" i="58"/>
  <c r="O61" i="58"/>
  <c r="L61" i="58"/>
  <c r="K61" i="58"/>
  <c r="H61" i="58"/>
  <c r="G61" i="58"/>
  <c r="D61" i="58"/>
  <c r="CB60" i="58"/>
  <c r="CA60" i="58"/>
  <c r="BX60" i="58"/>
  <c r="BW60" i="58"/>
  <c r="BT60" i="58"/>
  <c r="BS60" i="58"/>
  <c r="BP60" i="58"/>
  <c r="BO60" i="58"/>
  <c r="BL60" i="58"/>
  <c r="BK60" i="58"/>
  <c r="BH60" i="58"/>
  <c r="BG60" i="58"/>
  <c r="BD60" i="58"/>
  <c r="BC60" i="58"/>
  <c r="AZ60" i="58"/>
  <c r="AY60" i="58"/>
  <c r="AV60" i="58"/>
  <c r="AU60" i="58"/>
  <c r="AR60" i="58"/>
  <c r="AQ60" i="58"/>
  <c r="AN60" i="58"/>
  <c r="AM60" i="58"/>
  <c r="AJ60" i="58"/>
  <c r="AI60" i="58"/>
  <c r="AF60" i="58"/>
  <c r="AE60" i="58"/>
  <c r="AB60" i="58"/>
  <c r="AA60" i="58"/>
  <c r="X60" i="58"/>
  <c r="W60" i="58"/>
  <c r="T60" i="58"/>
  <c r="S60" i="58"/>
  <c r="P60" i="58"/>
  <c r="O60" i="58"/>
  <c r="L60" i="58"/>
  <c r="K60" i="58"/>
  <c r="H60" i="58"/>
  <c r="G60" i="58"/>
  <c r="D60" i="58"/>
  <c r="CB59" i="58"/>
  <c r="CA59" i="58"/>
  <c r="BX59" i="58"/>
  <c r="BW59" i="58"/>
  <c r="BT59" i="58"/>
  <c r="BS59" i="58"/>
  <c r="BP59" i="58"/>
  <c r="BO59" i="58"/>
  <c r="BL59" i="58"/>
  <c r="BK59" i="58"/>
  <c r="BH59" i="58"/>
  <c r="BG59" i="58"/>
  <c r="BD59" i="58"/>
  <c r="BC59" i="58"/>
  <c r="AZ59" i="58"/>
  <c r="AY59" i="58"/>
  <c r="AV59" i="58"/>
  <c r="AU59" i="58"/>
  <c r="AR59" i="58"/>
  <c r="AQ59" i="58"/>
  <c r="AN59" i="58"/>
  <c r="AM59" i="58"/>
  <c r="AJ59" i="58"/>
  <c r="AI59" i="58"/>
  <c r="AF59" i="58"/>
  <c r="AE59" i="58"/>
  <c r="AB59" i="58"/>
  <c r="AA59" i="58"/>
  <c r="X59" i="58"/>
  <c r="W59" i="58"/>
  <c r="T59" i="58"/>
  <c r="S59" i="58"/>
  <c r="P59" i="58"/>
  <c r="O59" i="58"/>
  <c r="L59" i="58"/>
  <c r="K59" i="58"/>
  <c r="H59" i="58"/>
  <c r="G59" i="58"/>
  <c r="D59" i="58"/>
  <c r="BX58" i="58"/>
  <c r="BW58" i="58"/>
  <c r="BT58" i="58"/>
  <c r="BS58" i="58"/>
  <c r="BP58" i="58"/>
  <c r="BO58" i="58"/>
  <c r="BL58" i="58"/>
  <c r="BK58" i="58"/>
  <c r="BH58" i="58"/>
  <c r="BG58" i="58"/>
  <c r="BD58" i="58"/>
  <c r="BC58" i="58"/>
  <c r="AZ58" i="58"/>
  <c r="AY58" i="58"/>
  <c r="AV58" i="58"/>
  <c r="AU58" i="58"/>
  <c r="AR58" i="58"/>
  <c r="AQ58" i="58"/>
  <c r="AN58" i="58"/>
  <c r="AM58" i="58"/>
  <c r="AJ58" i="58"/>
  <c r="AI58" i="58"/>
  <c r="AF58" i="58"/>
  <c r="AE58" i="58"/>
  <c r="AB58" i="58"/>
  <c r="AA58" i="58"/>
  <c r="X58" i="58"/>
  <c r="W58" i="58"/>
  <c r="T58" i="58"/>
  <c r="S58" i="58"/>
  <c r="P58" i="58"/>
  <c r="O58" i="58"/>
  <c r="L58" i="58"/>
  <c r="K58" i="58"/>
  <c r="H58" i="58"/>
  <c r="G58" i="58"/>
  <c r="D58" i="58"/>
  <c r="BX57" i="58"/>
  <c r="BW57" i="58"/>
  <c r="BT57" i="58"/>
  <c r="BS57" i="58"/>
  <c r="BP57" i="58"/>
  <c r="BO57" i="58"/>
  <c r="BL57" i="58"/>
  <c r="BK57" i="58"/>
  <c r="BH57" i="58"/>
  <c r="BG57" i="58"/>
  <c r="BD57" i="58"/>
  <c r="BC57" i="58"/>
  <c r="AZ57" i="58"/>
  <c r="AY57" i="58"/>
  <c r="AV57" i="58"/>
  <c r="AU57" i="58"/>
  <c r="AR57" i="58"/>
  <c r="AQ57" i="58"/>
  <c r="AN57" i="58"/>
  <c r="AM57" i="58"/>
  <c r="AJ57" i="58"/>
  <c r="AI57" i="58"/>
  <c r="AF57" i="58"/>
  <c r="AE57" i="58"/>
  <c r="AB57" i="58"/>
  <c r="AA57" i="58"/>
  <c r="X57" i="58"/>
  <c r="W57" i="58"/>
  <c r="T57" i="58"/>
  <c r="S57" i="58"/>
  <c r="P57" i="58"/>
  <c r="O57" i="58"/>
  <c r="L57" i="58"/>
  <c r="K57" i="58"/>
  <c r="H57" i="58"/>
  <c r="G57" i="58"/>
  <c r="D57" i="58"/>
  <c r="BX56" i="58"/>
  <c r="BW56" i="58"/>
  <c r="BT56" i="58"/>
  <c r="BS56" i="58"/>
  <c r="BP56" i="58"/>
  <c r="BO56" i="58"/>
  <c r="BL56" i="58"/>
  <c r="BK56" i="58"/>
  <c r="BH56" i="58"/>
  <c r="BG56" i="58"/>
  <c r="BD56" i="58"/>
  <c r="BC56" i="58"/>
  <c r="AZ56" i="58"/>
  <c r="AY56" i="58"/>
  <c r="AV56" i="58"/>
  <c r="AU56" i="58"/>
  <c r="AR56" i="58"/>
  <c r="AQ56" i="58"/>
  <c r="AN56" i="58"/>
  <c r="AM56" i="58"/>
  <c r="AJ56" i="58"/>
  <c r="AI56" i="58"/>
  <c r="AF56" i="58"/>
  <c r="AE56" i="58"/>
  <c r="AB56" i="58"/>
  <c r="AA56" i="58"/>
  <c r="X56" i="58"/>
  <c r="W56" i="58"/>
  <c r="T56" i="58"/>
  <c r="S56" i="58"/>
  <c r="P56" i="58"/>
  <c r="O56" i="58"/>
  <c r="L56" i="58"/>
  <c r="K56" i="58"/>
  <c r="H56" i="58"/>
  <c r="G56" i="58"/>
  <c r="D56" i="58"/>
  <c r="BX55" i="58"/>
  <c r="BW55" i="58"/>
  <c r="BT55" i="58"/>
  <c r="BS55" i="58"/>
  <c r="BP55" i="58"/>
  <c r="BO55" i="58"/>
  <c r="BL55" i="58"/>
  <c r="BK55" i="58"/>
  <c r="BH55" i="58"/>
  <c r="BG55" i="58"/>
  <c r="BD55" i="58"/>
  <c r="BC55" i="58"/>
  <c r="AZ55" i="58"/>
  <c r="AY55" i="58"/>
  <c r="AV55" i="58"/>
  <c r="AU55" i="58"/>
  <c r="AR55" i="58"/>
  <c r="AQ55" i="58"/>
  <c r="AN55" i="58"/>
  <c r="AM55" i="58"/>
  <c r="AJ55" i="58"/>
  <c r="AI55" i="58"/>
  <c r="AF55" i="58"/>
  <c r="AE55" i="58"/>
  <c r="AB55" i="58"/>
  <c r="AA55" i="58"/>
  <c r="X55" i="58"/>
  <c r="W55" i="58"/>
  <c r="T55" i="58"/>
  <c r="S55" i="58"/>
  <c r="P55" i="58"/>
  <c r="O55" i="58"/>
  <c r="L55" i="58"/>
  <c r="K55" i="58"/>
  <c r="H55" i="58"/>
  <c r="G55" i="58"/>
  <c r="D55" i="58"/>
  <c r="CB54" i="58"/>
  <c r="CA54" i="58"/>
  <c r="BX54" i="58"/>
  <c r="BW54" i="58"/>
  <c r="BT54" i="58"/>
  <c r="BS54" i="58"/>
  <c r="BP54" i="58"/>
  <c r="BO54" i="58"/>
  <c r="BL54" i="58"/>
  <c r="BK54" i="58"/>
  <c r="BH54" i="58"/>
  <c r="BG54" i="58"/>
  <c r="BD54" i="58"/>
  <c r="BC54" i="58"/>
  <c r="AZ54" i="58"/>
  <c r="AY54" i="58"/>
  <c r="AV54" i="58"/>
  <c r="AU54" i="58"/>
  <c r="AR54" i="58"/>
  <c r="AQ54" i="58"/>
  <c r="AN54" i="58"/>
  <c r="AM54" i="58"/>
  <c r="AJ54" i="58"/>
  <c r="AI54" i="58"/>
  <c r="AF54" i="58"/>
  <c r="AE54" i="58"/>
  <c r="AB54" i="58"/>
  <c r="AA54" i="58"/>
  <c r="X54" i="58"/>
  <c r="W54" i="58"/>
  <c r="T54" i="58"/>
  <c r="S54" i="58"/>
  <c r="P54" i="58"/>
  <c r="O54" i="58"/>
  <c r="L54" i="58"/>
  <c r="K54" i="58"/>
  <c r="H54" i="58"/>
  <c r="G54" i="58"/>
  <c r="D54" i="58"/>
  <c r="BX53" i="58"/>
  <c r="BW53" i="58"/>
  <c r="BT53" i="58"/>
  <c r="BS53" i="58"/>
  <c r="BP53" i="58"/>
  <c r="BO53" i="58"/>
  <c r="BL53" i="58"/>
  <c r="BK53" i="58"/>
  <c r="BH53" i="58"/>
  <c r="BG53" i="58"/>
  <c r="BD53" i="58"/>
  <c r="BC53" i="58"/>
  <c r="AZ53" i="58"/>
  <c r="AY53" i="58"/>
  <c r="AV53" i="58"/>
  <c r="AU53" i="58"/>
  <c r="AR53" i="58"/>
  <c r="AQ53" i="58"/>
  <c r="AN53" i="58"/>
  <c r="AM53" i="58"/>
  <c r="AJ53" i="58"/>
  <c r="AI53" i="58"/>
  <c r="AF53" i="58"/>
  <c r="AE53" i="58"/>
  <c r="AB53" i="58"/>
  <c r="AA53" i="58"/>
  <c r="X53" i="58"/>
  <c r="W53" i="58"/>
  <c r="T53" i="58"/>
  <c r="S53" i="58"/>
  <c r="P53" i="58"/>
  <c r="O53" i="58"/>
  <c r="L53" i="58"/>
  <c r="K53" i="58"/>
  <c r="H53" i="58"/>
  <c r="G53" i="58"/>
  <c r="D53" i="58"/>
  <c r="BX52" i="58"/>
  <c r="BW52" i="58"/>
  <c r="BT52" i="58"/>
  <c r="BS52" i="58"/>
  <c r="BP52" i="58"/>
  <c r="BO52" i="58"/>
  <c r="BL52" i="58"/>
  <c r="BK52" i="58"/>
  <c r="BH52" i="58"/>
  <c r="BG52" i="58"/>
  <c r="BD52" i="58"/>
  <c r="BC52" i="58"/>
  <c r="AZ52" i="58"/>
  <c r="AY52" i="58"/>
  <c r="AV52" i="58"/>
  <c r="AU52" i="58"/>
  <c r="AR52" i="58"/>
  <c r="AQ52" i="58"/>
  <c r="AN52" i="58"/>
  <c r="AM52" i="58"/>
  <c r="AJ52" i="58"/>
  <c r="AI52" i="58"/>
  <c r="AF52" i="58"/>
  <c r="AE52" i="58"/>
  <c r="AB52" i="58"/>
  <c r="AA52" i="58"/>
  <c r="X52" i="58"/>
  <c r="W52" i="58"/>
  <c r="T52" i="58"/>
  <c r="S52" i="58"/>
  <c r="P52" i="58"/>
  <c r="O52" i="58"/>
  <c r="L52" i="58"/>
  <c r="K52" i="58"/>
  <c r="H52" i="58"/>
  <c r="G52" i="58"/>
  <c r="D52" i="58"/>
  <c r="CB51" i="58"/>
  <c r="CA51" i="58"/>
  <c r="BX51" i="58"/>
  <c r="BW51" i="58"/>
  <c r="BT51" i="58"/>
  <c r="BS51" i="58"/>
  <c r="BP51" i="58"/>
  <c r="BO51" i="58"/>
  <c r="BL51" i="58"/>
  <c r="BK51" i="58"/>
  <c r="BH51" i="58"/>
  <c r="BG51" i="58"/>
  <c r="BD51" i="58"/>
  <c r="BC51" i="58"/>
  <c r="AZ51" i="58"/>
  <c r="AY51" i="58"/>
  <c r="AV51" i="58"/>
  <c r="AU51" i="58"/>
  <c r="AR51" i="58"/>
  <c r="AQ51" i="58"/>
  <c r="AN51" i="58"/>
  <c r="AM51" i="58"/>
  <c r="AJ51" i="58"/>
  <c r="AI51" i="58"/>
  <c r="AF51" i="58"/>
  <c r="AE51" i="58"/>
  <c r="AB51" i="58"/>
  <c r="AA51" i="58"/>
  <c r="X51" i="58"/>
  <c r="W51" i="58"/>
  <c r="T51" i="58"/>
  <c r="S51" i="58"/>
  <c r="P51" i="58"/>
  <c r="O51" i="58"/>
  <c r="L51" i="58"/>
  <c r="K51" i="58"/>
  <c r="H51" i="58"/>
  <c r="G51" i="58"/>
  <c r="D51" i="58"/>
  <c r="BX50" i="58"/>
  <c r="BW50" i="58"/>
  <c r="BT50" i="58"/>
  <c r="BS50" i="58"/>
  <c r="BP50" i="58"/>
  <c r="BO50" i="58"/>
  <c r="BL50" i="58"/>
  <c r="BK50" i="58"/>
  <c r="BH50" i="58"/>
  <c r="BG50" i="58"/>
  <c r="BD50" i="58"/>
  <c r="BC50" i="58"/>
  <c r="AZ50" i="58"/>
  <c r="AY50" i="58"/>
  <c r="AV50" i="58"/>
  <c r="AU50" i="58"/>
  <c r="AR50" i="58"/>
  <c r="AQ50" i="58"/>
  <c r="AN50" i="58"/>
  <c r="AM50" i="58"/>
  <c r="AJ50" i="58"/>
  <c r="AI50" i="58"/>
  <c r="AF50" i="58"/>
  <c r="AE50" i="58"/>
  <c r="AB50" i="58"/>
  <c r="AA50" i="58"/>
  <c r="X50" i="58"/>
  <c r="W50" i="58"/>
  <c r="T50" i="58"/>
  <c r="S50" i="58"/>
  <c r="P50" i="58"/>
  <c r="O50" i="58"/>
  <c r="L50" i="58"/>
  <c r="K50" i="58"/>
  <c r="H50" i="58"/>
  <c r="G50" i="58"/>
  <c r="D50" i="58"/>
  <c r="BX49" i="58"/>
  <c r="BW49" i="58"/>
  <c r="BT49" i="58"/>
  <c r="BS49" i="58"/>
  <c r="BP49" i="58"/>
  <c r="BO49" i="58"/>
  <c r="BL49" i="58"/>
  <c r="BK49" i="58"/>
  <c r="BH49" i="58"/>
  <c r="BG49" i="58"/>
  <c r="BD49" i="58"/>
  <c r="BC49" i="58"/>
  <c r="AZ49" i="58"/>
  <c r="AY49" i="58"/>
  <c r="AV49" i="58"/>
  <c r="AU49" i="58"/>
  <c r="AR49" i="58"/>
  <c r="AQ49" i="58"/>
  <c r="AN49" i="58"/>
  <c r="AM49" i="58"/>
  <c r="AJ49" i="58"/>
  <c r="AI49" i="58"/>
  <c r="AF49" i="58"/>
  <c r="AE49" i="58"/>
  <c r="AB49" i="58"/>
  <c r="AA49" i="58"/>
  <c r="X49" i="58"/>
  <c r="W49" i="58"/>
  <c r="T49" i="58"/>
  <c r="S49" i="58"/>
  <c r="P49" i="58"/>
  <c r="O49" i="58"/>
  <c r="L49" i="58"/>
  <c r="K49" i="58"/>
  <c r="H49" i="58"/>
  <c r="G49" i="58"/>
  <c r="D49" i="58"/>
  <c r="BX48" i="58"/>
  <c r="BW48" i="58"/>
  <c r="BT48" i="58"/>
  <c r="BS48" i="58"/>
  <c r="BP48" i="58"/>
  <c r="BO48" i="58"/>
  <c r="BL48" i="58"/>
  <c r="BK48" i="58"/>
  <c r="BH48" i="58"/>
  <c r="BG48" i="58"/>
  <c r="BD48" i="58"/>
  <c r="BC48" i="58"/>
  <c r="AZ48" i="58"/>
  <c r="AY48" i="58"/>
  <c r="AV48" i="58"/>
  <c r="AU48" i="58"/>
  <c r="AR48" i="58"/>
  <c r="AQ48" i="58"/>
  <c r="AN48" i="58"/>
  <c r="AM48" i="58"/>
  <c r="AJ48" i="58"/>
  <c r="AI48" i="58"/>
  <c r="AF48" i="58"/>
  <c r="AE48" i="58"/>
  <c r="AB48" i="58"/>
  <c r="AA48" i="58"/>
  <c r="X48" i="58"/>
  <c r="W48" i="58"/>
  <c r="T48" i="58"/>
  <c r="S48" i="58"/>
  <c r="P48" i="58"/>
  <c r="O48" i="58"/>
  <c r="L48" i="58"/>
  <c r="K48" i="58"/>
  <c r="H48" i="58"/>
  <c r="G48" i="58"/>
  <c r="D48" i="58"/>
  <c r="CB47" i="58"/>
  <c r="CA47" i="58"/>
  <c r="BX47" i="58"/>
  <c r="BW47" i="58"/>
  <c r="BT47" i="58"/>
  <c r="BS47" i="58"/>
  <c r="BP47" i="58"/>
  <c r="BO47" i="58"/>
  <c r="BL47" i="58"/>
  <c r="BK47" i="58"/>
  <c r="BH47" i="58"/>
  <c r="BG47" i="58"/>
  <c r="BD47" i="58"/>
  <c r="BC47" i="58"/>
  <c r="AZ47" i="58"/>
  <c r="AY47" i="58"/>
  <c r="AV47" i="58"/>
  <c r="AU47" i="58"/>
  <c r="AR47" i="58"/>
  <c r="AQ47" i="58"/>
  <c r="AN47" i="58"/>
  <c r="AM47" i="58"/>
  <c r="AJ47" i="58"/>
  <c r="AI47" i="58"/>
  <c r="AF47" i="58"/>
  <c r="AE47" i="58"/>
  <c r="AB47" i="58"/>
  <c r="AA47" i="58"/>
  <c r="X47" i="58"/>
  <c r="W47" i="58"/>
  <c r="T47" i="58"/>
  <c r="S47" i="58"/>
  <c r="P47" i="58"/>
  <c r="O47" i="58"/>
  <c r="L47" i="58"/>
  <c r="K47" i="58"/>
  <c r="H47" i="58"/>
  <c r="G47" i="58"/>
  <c r="D47" i="58"/>
  <c r="BX46" i="58"/>
  <c r="BW46" i="58"/>
  <c r="BT46" i="58"/>
  <c r="BS46" i="58"/>
  <c r="BP46" i="58"/>
  <c r="BO46" i="58"/>
  <c r="BL46" i="58"/>
  <c r="BK46" i="58"/>
  <c r="BH46" i="58"/>
  <c r="BG46" i="58"/>
  <c r="BD46" i="58"/>
  <c r="BC46" i="58"/>
  <c r="AZ46" i="58"/>
  <c r="AY46" i="58"/>
  <c r="AV46" i="58"/>
  <c r="AU46" i="58"/>
  <c r="AR46" i="58"/>
  <c r="AQ46" i="58"/>
  <c r="AN46" i="58"/>
  <c r="AM46" i="58"/>
  <c r="AJ46" i="58"/>
  <c r="AI46" i="58"/>
  <c r="AF46" i="58"/>
  <c r="AE46" i="58"/>
  <c r="AB46" i="58"/>
  <c r="AA46" i="58"/>
  <c r="X46" i="58"/>
  <c r="W46" i="58"/>
  <c r="T46" i="58"/>
  <c r="S46" i="58"/>
  <c r="P46" i="58"/>
  <c r="O46" i="58"/>
  <c r="L46" i="58"/>
  <c r="K46" i="58"/>
  <c r="H46" i="58"/>
  <c r="G46" i="58"/>
  <c r="D46" i="58"/>
  <c r="BX45" i="58"/>
  <c r="BW45" i="58"/>
  <c r="BT45" i="58"/>
  <c r="BS45" i="58"/>
  <c r="BP45" i="58"/>
  <c r="BO45" i="58"/>
  <c r="BL45" i="58"/>
  <c r="BK45" i="58"/>
  <c r="BH45" i="58"/>
  <c r="BG45" i="58"/>
  <c r="BD45" i="58"/>
  <c r="BC45" i="58"/>
  <c r="AZ45" i="58"/>
  <c r="AY45" i="58"/>
  <c r="AV45" i="58"/>
  <c r="AU45" i="58"/>
  <c r="AR45" i="58"/>
  <c r="AQ45" i="58"/>
  <c r="AN45" i="58"/>
  <c r="AM45" i="58"/>
  <c r="AJ45" i="58"/>
  <c r="AI45" i="58"/>
  <c r="AF45" i="58"/>
  <c r="AE45" i="58"/>
  <c r="AB45" i="58"/>
  <c r="AA45" i="58"/>
  <c r="X45" i="58"/>
  <c r="W45" i="58"/>
  <c r="T45" i="58"/>
  <c r="S45" i="58"/>
  <c r="P45" i="58"/>
  <c r="O45" i="58"/>
  <c r="L45" i="58"/>
  <c r="K45" i="58"/>
  <c r="H45" i="58"/>
  <c r="G45" i="58"/>
  <c r="D45" i="58"/>
  <c r="BX44" i="58"/>
  <c r="BW44" i="58"/>
  <c r="BT44" i="58"/>
  <c r="BS44" i="58"/>
  <c r="BP44" i="58"/>
  <c r="BO44" i="58"/>
  <c r="BL44" i="58"/>
  <c r="BK44" i="58"/>
  <c r="BH44" i="58"/>
  <c r="BG44" i="58"/>
  <c r="BD44" i="58"/>
  <c r="BC44" i="58"/>
  <c r="AZ44" i="58"/>
  <c r="AY44" i="58"/>
  <c r="AV44" i="58"/>
  <c r="AU44" i="58"/>
  <c r="AR44" i="58"/>
  <c r="AQ44" i="58"/>
  <c r="AN44" i="58"/>
  <c r="AM44" i="58"/>
  <c r="AJ44" i="58"/>
  <c r="AI44" i="58"/>
  <c r="AF44" i="58"/>
  <c r="AE44" i="58"/>
  <c r="AB44" i="58"/>
  <c r="AA44" i="58"/>
  <c r="X44" i="58"/>
  <c r="W44" i="58"/>
  <c r="T44" i="58"/>
  <c r="S44" i="58"/>
  <c r="P44" i="58"/>
  <c r="O44" i="58"/>
  <c r="L44" i="58"/>
  <c r="K44" i="58"/>
  <c r="H44" i="58"/>
  <c r="G44" i="58"/>
  <c r="D44" i="58"/>
  <c r="BX43" i="58"/>
  <c r="BW43" i="58"/>
  <c r="BT43" i="58"/>
  <c r="BS43" i="58"/>
  <c r="BP43" i="58"/>
  <c r="BO43" i="58"/>
  <c r="BL43" i="58"/>
  <c r="BK43" i="58"/>
  <c r="BH43" i="58"/>
  <c r="BG43" i="58"/>
  <c r="BD43" i="58"/>
  <c r="BC43" i="58"/>
  <c r="AZ43" i="58"/>
  <c r="AY43" i="58"/>
  <c r="AV43" i="58"/>
  <c r="AU43" i="58"/>
  <c r="AR43" i="58"/>
  <c r="AQ43" i="58"/>
  <c r="AN43" i="58"/>
  <c r="AM43" i="58"/>
  <c r="AJ43" i="58"/>
  <c r="AI43" i="58"/>
  <c r="AF43" i="58"/>
  <c r="AE43" i="58"/>
  <c r="AB43" i="58"/>
  <c r="AA43" i="58"/>
  <c r="X43" i="58"/>
  <c r="W43" i="58"/>
  <c r="T43" i="58"/>
  <c r="S43" i="58"/>
  <c r="P43" i="58"/>
  <c r="O43" i="58"/>
  <c r="L43" i="58"/>
  <c r="K43" i="58"/>
  <c r="H43" i="58"/>
  <c r="G43" i="58"/>
  <c r="D43" i="58"/>
  <c r="CB42" i="58"/>
  <c r="CA42" i="58"/>
  <c r="BX42" i="58"/>
  <c r="BW42" i="58"/>
  <c r="BT42" i="58"/>
  <c r="BS42" i="58"/>
  <c r="BP42" i="58"/>
  <c r="BO42" i="58"/>
  <c r="BL42" i="58"/>
  <c r="BK42" i="58"/>
  <c r="BH42" i="58"/>
  <c r="BG42" i="58"/>
  <c r="BD42" i="58"/>
  <c r="BC42" i="58"/>
  <c r="AZ42" i="58"/>
  <c r="AY42" i="58"/>
  <c r="AV42" i="58"/>
  <c r="AU42" i="58"/>
  <c r="AR42" i="58"/>
  <c r="AQ42" i="58"/>
  <c r="AN42" i="58"/>
  <c r="AM42" i="58"/>
  <c r="AJ42" i="58"/>
  <c r="AI42" i="58"/>
  <c r="AF42" i="58"/>
  <c r="AE42" i="58"/>
  <c r="AB42" i="58"/>
  <c r="AA42" i="58"/>
  <c r="X42" i="58"/>
  <c r="W42" i="58"/>
  <c r="T42" i="58"/>
  <c r="S42" i="58"/>
  <c r="P42" i="58"/>
  <c r="O42" i="58"/>
  <c r="L42" i="58"/>
  <c r="K42" i="58"/>
  <c r="H42" i="58"/>
  <c r="G42" i="58"/>
  <c r="D42" i="58"/>
  <c r="BX41" i="58"/>
  <c r="BW41" i="58"/>
  <c r="BT41" i="58"/>
  <c r="BS41" i="58"/>
  <c r="BP41" i="58"/>
  <c r="BO41" i="58"/>
  <c r="BL41" i="58"/>
  <c r="BK41" i="58"/>
  <c r="BH41" i="58"/>
  <c r="BG41" i="58"/>
  <c r="BD41" i="58"/>
  <c r="BC41" i="58"/>
  <c r="AZ41" i="58"/>
  <c r="AY41" i="58"/>
  <c r="AV41" i="58"/>
  <c r="AU41" i="58"/>
  <c r="AR41" i="58"/>
  <c r="AQ41" i="58"/>
  <c r="AN41" i="58"/>
  <c r="AM41" i="58"/>
  <c r="AJ41" i="58"/>
  <c r="AI41" i="58"/>
  <c r="AF41" i="58"/>
  <c r="AE41" i="58"/>
  <c r="AB41" i="58"/>
  <c r="AA41" i="58"/>
  <c r="X41" i="58"/>
  <c r="W41" i="58"/>
  <c r="T41" i="58"/>
  <c r="S41" i="58"/>
  <c r="P41" i="58"/>
  <c r="O41" i="58"/>
  <c r="L41" i="58"/>
  <c r="K41" i="58"/>
  <c r="H41" i="58"/>
  <c r="G41" i="58"/>
  <c r="D41" i="58"/>
  <c r="BX40" i="58"/>
  <c r="BW40" i="58"/>
  <c r="BT40" i="58"/>
  <c r="BS40" i="58"/>
  <c r="BP40" i="58"/>
  <c r="BO40" i="58"/>
  <c r="BL40" i="58"/>
  <c r="BK40" i="58"/>
  <c r="BH40" i="58"/>
  <c r="BG40" i="58"/>
  <c r="BD40" i="58"/>
  <c r="BC40" i="58"/>
  <c r="AZ40" i="58"/>
  <c r="AY40" i="58"/>
  <c r="AV40" i="58"/>
  <c r="AU40" i="58"/>
  <c r="AR40" i="58"/>
  <c r="AQ40" i="58"/>
  <c r="AN40" i="58"/>
  <c r="AM40" i="58"/>
  <c r="AJ40" i="58"/>
  <c r="AI40" i="58"/>
  <c r="AF40" i="58"/>
  <c r="AE40" i="58"/>
  <c r="AB40" i="58"/>
  <c r="AA40" i="58"/>
  <c r="X40" i="58"/>
  <c r="W40" i="58"/>
  <c r="T40" i="58"/>
  <c r="S40" i="58"/>
  <c r="P40" i="58"/>
  <c r="O40" i="58"/>
  <c r="L40" i="58"/>
  <c r="K40" i="58"/>
  <c r="H40" i="58"/>
  <c r="G40" i="58"/>
  <c r="D40" i="58"/>
  <c r="BX39" i="58"/>
  <c r="BW39" i="58"/>
  <c r="BT39" i="58"/>
  <c r="BS39" i="58"/>
  <c r="BP39" i="58"/>
  <c r="BO39" i="58"/>
  <c r="BL39" i="58"/>
  <c r="BK39" i="58"/>
  <c r="BH39" i="58"/>
  <c r="BG39" i="58"/>
  <c r="BD39" i="58"/>
  <c r="BC39" i="58"/>
  <c r="AZ39" i="58"/>
  <c r="AY39" i="58"/>
  <c r="AV39" i="58"/>
  <c r="AU39" i="58"/>
  <c r="AR39" i="58"/>
  <c r="AQ39" i="58"/>
  <c r="AN39" i="58"/>
  <c r="AM39" i="58"/>
  <c r="AJ39" i="58"/>
  <c r="AI39" i="58"/>
  <c r="AF39" i="58"/>
  <c r="AE39" i="58"/>
  <c r="AB39" i="58"/>
  <c r="AA39" i="58"/>
  <c r="X39" i="58"/>
  <c r="W39" i="58"/>
  <c r="T39" i="58"/>
  <c r="S39" i="58"/>
  <c r="P39" i="58"/>
  <c r="O39" i="58"/>
  <c r="L39" i="58"/>
  <c r="K39" i="58"/>
  <c r="H39" i="58"/>
  <c r="G39" i="58"/>
  <c r="D39" i="58"/>
  <c r="BX38" i="58"/>
  <c r="BW38" i="58"/>
  <c r="BT38" i="58"/>
  <c r="BS38" i="58"/>
  <c r="BP38" i="58"/>
  <c r="BO38" i="58"/>
  <c r="BL38" i="58"/>
  <c r="BK38" i="58"/>
  <c r="BH38" i="58"/>
  <c r="BG38" i="58"/>
  <c r="BD38" i="58"/>
  <c r="BC38" i="58"/>
  <c r="AZ38" i="58"/>
  <c r="AY38" i="58"/>
  <c r="AV38" i="58"/>
  <c r="AU38" i="58"/>
  <c r="AR38" i="58"/>
  <c r="AQ38" i="58"/>
  <c r="AN38" i="58"/>
  <c r="AM38" i="58"/>
  <c r="AJ38" i="58"/>
  <c r="AI38" i="58"/>
  <c r="AF38" i="58"/>
  <c r="AE38" i="58"/>
  <c r="AB38" i="58"/>
  <c r="AA38" i="58"/>
  <c r="X38" i="58"/>
  <c r="W38" i="58"/>
  <c r="T38" i="58"/>
  <c r="S38" i="58"/>
  <c r="P38" i="58"/>
  <c r="O38" i="58"/>
  <c r="L38" i="58"/>
  <c r="K38" i="58"/>
  <c r="H38" i="58"/>
  <c r="G38" i="58"/>
  <c r="D38" i="58"/>
  <c r="BX37" i="58"/>
  <c r="BW37" i="58"/>
  <c r="BT37" i="58"/>
  <c r="BS37" i="58"/>
  <c r="BP37" i="58"/>
  <c r="BO37" i="58"/>
  <c r="BL37" i="58"/>
  <c r="BK37" i="58"/>
  <c r="BH37" i="58"/>
  <c r="BG37" i="58"/>
  <c r="BD37" i="58"/>
  <c r="BC37" i="58"/>
  <c r="AZ37" i="58"/>
  <c r="AY37" i="58"/>
  <c r="AV37" i="58"/>
  <c r="AU37" i="58"/>
  <c r="AR37" i="58"/>
  <c r="AQ37" i="58"/>
  <c r="AN37" i="58"/>
  <c r="AM37" i="58"/>
  <c r="AJ37" i="58"/>
  <c r="AI37" i="58"/>
  <c r="AF37" i="58"/>
  <c r="AE37" i="58"/>
  <c r="AB37" i="58"/>
  <c r="AA37" i="58"/>
  <c r="X37" i="58"/>
  <c r="W37" i="58"/>
  <c r="T37" i="58"/>
  <c r="S37" i="58"/>
  <c r="P37" i="58"/>
  <c r="O37" i="58"/>
  <c r="L37" i="58"/>
  <c r="K37" i="58"/>
  <c r="H37" i="58"/>
  <c r="G37" i="58"/>
  <c r="D37" i="58"/>
  <c r="CB36" i="58"/>
  <c r="CA36" i="58"/>
  <c r="BX36" i="58"/>
  <c r="BW36" i="58"/>
  <c r="BT36" i="58"/>
  <c r="BS36" i="58"/>
  <c r="BP36" i="58"/>
  <c r="BO36" i="58"/>
  <c r="BL36" i="58"/>
  <c r="BK36" i="58"/>
  <c r="BH36" i="58"/>
  <c r="BG36" i="58"/>
  <c r="BD36" i="58"/>
  <c r="BC36" i="58"/>
  <c r="AZ36" i="58"/>
  <c r="AY36" i="58"/>
  <c r="AV36" i="58"/>
  <c r="AU36" i="58"/>
  <c r="AR36" i="58"/>
  <c r="AQ36" i="58"/>
  <c r="AN36" i="58"/>
  <c r="AM36" i="58"/>
  <c r="AJ36" i="58"/>
  <c r="AI36" i="58"/>
  <c r="AF36" i="58"/>
  <c r="AE36" i="58"/>
  <c r="AB36" i="58"/>
  <c r="AA36" i="58"/>
  <c r="X36" i="58"/>
  <c r="W36" i="58"/>
  <c r="T36" i="58"/>
  <c r="S36" i="58"/>
  <c r="P36" i="58"/>
  <c r="O36" i="58"/>
  <c r="L36" i="58"/>
  <c r="K36" i="58"/>
  <c r="H36" i="58"/>
  <c r="G36" i="58"/>
  <c r="D36" i="58"/>
  <c r="BX35" i="58"/>
  <c r="BW35" i="58"/>
  <c r="BT35" i="58"/>
  <c r="BS35" i="58"/>
  <c r="BP35" i="58"/>
  <c r="BO35" i="58"/>
  <c r="BL35" i="58"/>
  <c r="BK35" i="58"/>
  <c r="BH35" i="58"/>
  <c r="BG35" i="58"/>
  <c r="BD35" i="58"/>
  <c r="BC35" i="58"/>
  <c r="AZ35" i="58"/>
  <c r="AY35" i="58"/>
  <c r="AV35" i="58"/>
  <c r="AU35" i="58"/>
  <c r="AR35" i="58"/>
  <c r="AQ35" i="58"/>
  <c r="AN35" i="58"/>
  <c r="AM35" i="58"/>
  <c r="AJ35" i="58"/>
  <c r="AI35" i="58"/>
  <c r="AF35" i="58"/>
  <c r="AE35" i="58"/>
  <c r="AB35" i="58"/>
  <c r="AA35" i="58"/>
  <c r="X35" i="58"/>
  <c r="W35" i="58"/>
  <c r="T35" i="58"/>
  <c r="S35" i="58"/>
  <c r="P35" i="58"/>
  <c r="O35" i="58"/>
  <c r="L35" i="58"/>
  <c r="K35" i="58"/>
  <c r="H35" i="58"/>
  <c r="G35" i="58"/>
  <c r="D35" i="58"/>
  <c r="BX34" i="58"/>
  <c r="BW34" i="58"/>
  <c r="BT34" i="58"/>
  <c r="BS34" i="58"/>
  <c r="BP34" i="58"/>
  <c r="BO34" i="58"/>
  <c r="BL34" i="58"/>
  <c r="BK34" i="58"/>
  <c r="BH34" i="58"/>
  <c r="BG34" i="58"/>
  <c r="BD34" i="58"/>
  <c r="BC34" i="58"/>
  <c r="AZ34" i="58"/>
  <c r="AY34" i="58"/>
  <c r="AV34" i="58"/>
  <c r="AU34" i="58"/>
  <c r="AR34" i="58"/>
  <c r="AQ34" i="58"/>
  <c r="AN34" i="58"/>
  <c r="AM34" i="58"/>
  <c r="AJ34" i="58"/>
  <c r="AI34" i="58"/>
  <c r="AF34" i="58"/>
  <c r="AE34" i="58"/>
  <c r="AB34" i="58"/>
  <c r="AA34" i="58"/>
  <c r="X34" i="58"/>
  <c r="W34" i="58"/>
  <c r="T34" i="58"/>
  <c r="S34" i="58"/>
  <c r="P34" i="58"/>
  <c r="O34" i="58"/>
  <c r="L34" i="58"/>
  <c r="K34" i="58"/>
  <c r="H34" i="58"/>
  <c r="G34" i="58"/>
  <c r="D34" i="58"/>
  <c r="BX33" i="58"/>
  <c r="BW33" i="58"/>
  <c r="BT33" i="58"/>
  <c r="BS33" i="58"/>
  <c r="BP33" i="58"/>
  <c r="BO33" i="58"/>
  <c r="BL33" i="58"/>
  <c r="BK33" i="58"/>
  <c r="BH33" i="58"/>
  <c r="BG33" i="58"/>
  <c r="BD33" i="58"/>
  <c r="BC33" i="58"/>
  <c r="AZ33" i="58"/>
  <c r="AY33" i="58"/>
  <c r="AV33" i="58"/>
  <c r="AU33" i="58"/>
  <c r="AR33" i="58"/>
  <c r="AQ33" i="58"/>
  <c r="AN33" i="58"/>
  <c r="AM33" i="58"/>
  <c r="AJ33" i="58"/>
  <c r="AI33" i="58"/>
  <c r="AF33" i="58"/>
  <c r="AE33" i="58"/>
  <c r="AB33" i="58"/>
  <c r="AA33" i="58"/>
  <c r="X33" i="58"/>
  <c r="W33" i="58"/>
  <c r="T33" i="58"/>
  <c r="S33" i="58"/>
  <c r="P33" i="58"/>
  <c r="O33" i="58"/>
  <c r="L33" i="58"/>
  <c r="K33" i="58"/>
  <c r="H33" i="58"/>
  <c r="G33" i="58"/>
  <c r="D33" i="58"/>
  <c r="BX32" i="58"/>
  <c r="BW32" i="58"/>
  <c r="BT32" i="58"/>
  <c r="BS32" i="58"/>
  <c r="BP32" i="58"/>
  <c r="BO32" i="58"/>
  <c r="BL32" i="58"/>
  <c r="BK32" i="58"/>
  <c r="BH32" i="58"/>
  <c r="BG32" i="58"/>
  <c r="BD32" i="58"/>
  <c r="BC32" i="58"/>
  <c r="AZ32" i="58"/>
  <c r="AY32" i="58"/>
  <c r="AV32" i="58"/>
  <c r="AU32" i="58"/>
  <c r="AR32" i="58"/>
  <c r="AQ32" i="58"/>
  <c r="AN32" i="58"/>
  <c r="AM32" i="58"/>
  <c r="AJ32" i="58"/>
  <c r="AI32" i="58"/>
  <c r="AF32" i="58"/>
  <c r="AE32" i="58"/>
  <c r="AB32" i="58"/>
  <c r="AA32" i="58"/>
  <c r="X32" i="58"/>
  <c r="W32" i="58"/>
  <c r="T32" i="58"/>
  <c r="S32" i="58"/>
  <c r="P32" i="58"/>
  <c r="O32" i="58"/>
  <c r="L32" i="58"/>
  <c r="K32" i="58"/>
  <c r="H32" i="58"/>
  <c r="G32" i="58"/>
  <c r="D32" i="58"/>
  <c r="BX31" i="58"/>
  <c r="BW31" i="58"/>
  <c r="BT31" i="58"/>
  <c r="BS31" i="58"/>
  <c r="BP31" i="58"/>
  <c r="BO31" i="58"/>
  <c r="BL31" i="58"/>
  <c r="BK31" i="58"/>
  <c r="BH31" i="58"/>
  <c r="BG31" i="58"/>
  <c r="BD31" i="58"/>
  <c r="BC31" i="58"/>
  <c r="AZ31" i="58"/>
  <c r="AY31" i="58"/>
  <c r="AV31" i="58"/>
  <c r="AU31" i="58"/>
  <c r="AR31" i="58"/>
  <c r="AQ31" i="58"/>
  <c r="AN31" i="58"/>
  <c r="AM31" i="58"/>
  <c r="AJ31" i="58"/>
  <c r="AI31" i="58"/>
  <c r="AF31" i="58"/>
  <c r="AE31" i="58"/>
  <c r="AB31" i="58"/>
  <c r="AA31" i="58"/>
  <c r="X31" i="58"/>
  <c r="W31" i="58"/>
  <c r="T31" i="58"/>
  <c r="S31" i="58"/>
  <c r="P31" i="58"/>
  <c r="O31" i="58"/>
  <c r="L31" i="58"/>
  <c r="K31" i="58"/>
  <c r="H31" i="58"/>
  <c r="G31" i="58"/>
  <c r="D31" i="58"/>
  <c r="BX30" i="58"/>
  <c r="BW30" i="58"/>
  <c r="BT30" i="58"/>
  <c r="BS30" i="58"/>
  <c r="BP30" i="58"/>
  <c r="BO30" i="58"/>
  <c r="BL30" i="58"/>
  <c r="BK30" i="58"/>
  <c r="BH30" i="58"/>
  <c r="BG30" i="58"/>
  <c r="BD30" i="58"/>
  <c r="BC30" i="58"/>
  <c r="AZ30" i="58"/>
  <c r="AY30" i="58"/>
  <c r="AV30" i="58"/>
  <c r="AU30" i="58"/>
  <c r="AR30" i="58"/>
  <c r="AQ30" i="58"/>
  <c r="AN30" i="58"/>
  <c r="AM30" i="58"/>
  <c r="AJ30" i="58"/>
  <c r="AI30" i="58"/>
  <c r="AF30" i="58"/>
  <c r="AE30" i="58"/>
  <c r="AB30" i="58"/>
  <c r="AA30" i="58"/>
  <c r="X30" i="58"/>
  <c r="W30" i="58"/>
  <c r="T30" i="58"/>
  <c r="S30" i="58"/>
  <c r="P30" i="58"/>
  <c r="O30" i="58"/>
  <c r="L30" i="58"/>
  <c r="K30" i="58"/>
  <c r="H30" i="58"/>
  <c r="G30" i="58"/>
  <c r="D30" i="58"/>
  <c r="BX29" i="58"/>
  <c r="BW29" i="58"/>
  <c r="BT29" i="58"/>
  <c r="BS29" i="58"/>
  <c r="BP29" i="58"/>
  <c r="BO29" i="58"/>
  <c r="BL29" i="58"/>
  <c r="BK29" i="58"/>
  <c r="BH29" i="58"/>
  <c r="BG29" i="58"/>
  <c r="BD29" i="58"/>
  <c r="BC29" i="58"/>
  <c r="AZ29" i="58"/>
  <c r="AY29" i="58"/>
  <c r="AV29" i="58"/>
  <c r="AU29" i="58"/>
  <c r="AR29" i="58"/>
  <c r="AQ29" i="58"/>
  <c r="AN29" i="58"/>
  <c r="AM29" i="58"/>
  <c r="AJ29" i="58"/>
  <c r="AI29" i="58"/>
  <c r="AF29" i="58"/>
  <c r="AE29" i="58"/>
  <c r="AB29" i="58"/>
  <c r="AA29" i="58"/>
  <c r="X29" i="58"/>
  <c r="W29" i="58"/>
  <c r="T29" i="58"/>
  <c r="S29" i="58"/>
  <c r="P29" i="58"/>
  <c r="O29" i="58"/>
  <c r="L29" i="58"/>
  <c r="K29" i="58"/>
  <c r="H29" i="58"/>
  <c r="G29" i="58"/>
  <c r="D29" i="58"/>
  <c r="BX28" i="58"/>
  <c r="BW28" i="58"/>
  <c r="BT28" i="58"/>
  <c r="BS28" i="58"/>
  <c r="BP28" i="58"/>
  <c r="BO28" i="58"/>
  <c r="BL28" i="58"/>
  <c r="BK28" i="58"/>
  <c r="BH28" i="58"/>
  <c r="BG28" i="58"/>
  <c r="BD28" i="58"/>
  <c r="BC28" i="58"/>
  <c r="AZ28" i="58"/>
  <c r="AY28" i="58"/>
  <c r="AV28" i="58"/>
  <c r="AU28" i="58"/>
  <c r="AR28" i="58"/>
  <c r="AQ28" i="58"/>
  <c r="AN28" i="58"/>
  <c r="AM28" i="58"/>
  <c r="AJ28" i="58"/>
  <c r="AI28" i="58"/>
  <c r="AF28" i="58"/>
  <c r="AE28" i="58"/>
  <c r="AB28" i="58"/>
  <c r="AA28" i="58"/>
  <c r="X28" i="58"/>
  <c r="W28" i="58"/>
  <c r="T28" i="58"/>
  <c r="S28" i="58"/>
  <c r="P28" i="58"/>
  <c r="O28" i="58"/>
  <c r="L28" i="58"/>
  <c r="K28" i="58"/>
  <c r="H28" i="58"/>
  <c r="G28" i="58"/>
  <c r="D28" i="58"/>
  <c r="BX27" i="58"/>
  <c r="BW27" i="58"/>
  <c r="BT27" i="58"/>
  <c r="BS27" i="58"/>
  <c r="BP27" i="58"/>
  <c r="BO27" i="58"/>
  <c r="BL27" i="58"/>
  <c r="BK27" i="58"/>
  <c r="BH27" i="58"/>
  <c r="BG27" i="58"/>
  <c r="BD27" i="58"/>
  <c r="BC27" i="58"/>
  <c r="AZ27" i="58"/>
  <c r="AY27" i="58"/>
  <c r="AV27" i="58"/>
  <c r="AU27" i="58"/>
  <c r="AR27" i="58"/>
  <c r="AQ27" i="58"/>
  <c r="AN27" i="58"/>
  <c r="AM27" i="58"/>
  <c r="AJ27" i="58"/>
  <c r="AI27" i="58"/>
  <c r="AF27" i="58"/>
  <c r="AE27" i="58"/>
  <c r="AB27" i="58"/>
  <c r="AA27" i="58"/>
  <c r="X27" i="58"/>
  <c r="W27" i="58"/>
  <c r="T27" i="58"/>
  <c r="S27" i="58"/>
  <c r="P27" i="58"/>
  <c r="O27" i="58"/>
  <c r="L27" i="58"/>
  <c r="K27" i="58"/>
  <c r="H27" i="58"/>
  <c r="G27" i="58"/>
  <c r="D27" i="58"/>
  <c r="CB26" i="58"/>
  <c r="CA26" i="58"/>
  <c r="BX26" i="58"/>
  <c r="BW26" i="58"/>
  <c r="BT26" i="58"/>
  <c r="BS26" i="58"/>
  <c r="BP26" i="58"/>
  <c r="BO26" i="58"/>
  <c r="BL26" i="58"/>
  <c r="BK26" i="58"/>
  <c r="BH26" i="58"/>
  <c r="BG26" i="58"/>
  <c r="BD26" i="58"/>
  <c r="BC26" i="58"/>
  <c r="AZ26" i="58"/>
  <c r="AY26" i="58"/>
  <c r="AV26" i="58"/>
  <c r="AU26" i="58"/>
  <c r="AR26" i="58"/>
  <c r="AQ26" i="58"/>
  <c r="AN26" i="58"/>
  <c r="AM26" i="58"/>
  <c r="AJ26" i="58"/>
  <c r="AI26" i="58"/>
  <c r="AF26" i="58"/>
  <c r="AE26" i="58"/>
  <c r="AB26" i="58"/>
  <c r="AA26" i="58"/>
  <c r="X26" i="58"/>
  <c r="W26" i="58"/>
  <c r="T26" i="58"/>
  <c r="S26" i="58"/>
  <c r="P26" i="58"/>
  <c r="O26" i="58"/>
  <c r="L26" i="58"/>
  <c r="K26" i="58"/>
  <c r="H26" i="58"/>
  <c r="G26" i="58"/>
  <c r="D26" i="58"/>
  <c r="CB25" i="58"/>
  <c r="CA25" i="58"/>
  <c r="BX25" i="58"/>
  <c r="BW25" i="58"/>
  <c r="BT25" i="58"/>
  <c r="BS25" i="58"/>
  <c r="BP25" i="58"/>
  <c r="BO25" i="58"/>
  <c r="BL25" i="58"/>
  <c r="BK25" i="58"/>
  <c r="BH25" i="58"/>
  <c r="BG25" i="58"/>
  <c r="BD25" i="58"/>
  <c r="BC25" i="58"/>
  <c r="AZ25" i="58"/>
  <c r="AY25" i="58"/>
  <c r="AV25" i="58"/>
  <c r="AU25" i="58"/>
  <c r="AR25" i="58"/>
  <c r="AQ25" i="58"/>
  <c r="AN25" i="58"/>
  <c r="AM25" i="58"/>
  <c r="AJ25" i="58"/>
  <c r="AI25" i="58"/>
  <c r="AF25" i="58"/>
  <c r="AE25" i="58"/>
  <c r="AB25" i="58"/>
  <c r="AA25" i="58"/>
  <c r="X25" i="58"/>
  <c r="W25" i="58"/>
  <c r="T25" i="58"/>
  <c r="S25" i="58"/>
  <c r="P25" i="58"/>
  <c r="O25" i="58"/>
  <c r="L25" i="58"/>
  <c r="K25" i="58"/>
  <c r="H25" i="58"/>
  <c r="G25" i="58"/>
  <c r="D25" i="58"/>
  <c r="BX24" i="58"/>
  <c r="BW24" i="58"/>
  <c r="BT24" i="58"/>
  <c r="BS24" i="58"/>
  <c r="BP24" i="58"/>
  <c r="BO24" i="58"/>
  <c r="BL24" i="58"/>
  <c r="BK24" i="58"/>
  <c r="BH24" i="58"/>
  <c r="BG24" i="58"/>
  <c r="BD24" i="58"/>
  <c r="BC24" i="58"/>
  <c r="AZ24" i="58"/>
  <c r="AY24" i="58"/>
  <c r="AV24" i="58"/>
  <c r="AU24" i="58"/>
  <c r="AR24" i="58"/>
  <c r="AQ24" i="58"/>
  <c r="AN24" i="58"/>
  <c r="AM24" i="58"/>
  <c r="AJ24" i="58"/>
  <c r="AI24" i="58"/>
  <c r="AF24" i="58"/>
  <c r="AE24" i="58"/>
  <c r="AB24" i="58"/>
  <c r="AA24" i="58"/>
  <c r="X24" i="58"/>
  <c r="W24" i="58"/>
  <c r="T24" i="58"/>
  <c r="S24" i="58"/>
  <c r="P24" i="58"/>
  <c r="O24" i="58"/>
  <c r="L24" i="58"/>
  <c r="K24" i="58"/>
  <c r="H24" i="58"/>
  <c r="G24" i="58"/>
  <c r="D24" i="58"/>
  <c r="BX23" i="58"/>
  <c r="BW23" i="58"/>
  <c r="BT23" i="58"/>
  <c r="BS23" i="58"/>
  <c r="BP23" i="58"/>
  <c r="BO23" i="58"/>
  <c r="BL23" i="58"/>
  <c r="BK23" i="58"/>
  <c r="BH23" i="58"/>
  <c r="BG23" i="58"/>
  <c r="BD23" i="58"/>
  <c r="BC23" i="58"/>
  <c r="AZ23" i="58"/>
  <c r="AY23" i="58"/>
  <c r="AV23" i="58"/>
  <c r="AU23" i="58"/>
  <c r="AR23" i="58"/>
  <c r="AQ23" i="58"/>
  <c r="AN23" i="58"/>
  <c r="AM23" i="58"/>
  <c r="AJ23" i="58"/>
  <c r="AI23" i="58"/>
  <c r="AF23" i="58"/>
  <c r="AE23" i="58"/>
  <c r="AB23" i="58"/>
  <c r="AA23" i="58"/>
  <c r="X23" i="58"/>
  <c r="W23" i="58"/>
  <c r="T23" i="58"/>
  <c r="S23" i="58"/>
  <c r="P23" i="58"/>
  <c r="O23" i="58"/>
  <c r="L23" i="58"/>
  <c r="K23" i="58"/>
  <c r="H23" i="58"/>
  <c r="G23" i="58"/>
  <c r="D23" i="58"/>
  <c r="CB22" i="58"/>
  <c r="CA22" i="58"/>
  <c r="BX22" i="58"/>
  <c r="BW22" i="58"/>
  <c r="BT22" i="58"/>
  <c r="BS22" i="58"/>
  <c r="BP22" i="58"/>
  <c r="BO22" i="58"/>
  <c r="BL22" i="58"/>
  <c r="BK22" i="58"/>
  <c r="BH22" i="58"/>
  <c r="BG22" i="58"/>
  <c r="BD22" i="58"/>
  <c r="BC22" i="58"/>
  <c r="AZ22" i="58"/>
  <c r="AY22" i="58"/>
  <c r="AV22" i="58"/>
  <c r="AU22" i="58"/>
  <c r="AR22" i="58"/>
  <c r="AQ22" i="58"/>
  <c r="AN22" i="58"/>
  <c r="AM22" i="58"/>
  <c r="AJ22" i="58"/>
  <c r="AI22" i="58"/>
  <c r="AF22" i="58"/>
  <c r="AE22" i="58"/>
  <c r="AB22" i="58"/>
  <c r="AA22" i="58"/>
  <c r="X22" i="58"/>
  <c r="W22" i="58"/>
  <c r="T22" i="58"/>
  <c r="S22" i="58"/>
  <c r="P22" i="58"/>
  <c r="O22" i="58"/>
  <c r="L22" i="58"/>
  <c r="K22" i="58"/>
  <c r="H22" i="58"/>
  <c r="G22" i="58"/>
  <c r="D22" i="58"/>
  <c r="CB21" i="58"/>
  <c r="CA21" i="58"/>
  <c r="BX21" i="58"/>
  <c r="BW21" i="58"/>
  <c r="BT21" i="58"/>
  <c r="BS21" i="58"/>
  <c r="BP21" i="58"/>
  <c r="BO21" i="58"/>
  <c r="BL21" i="58"/>
  <c r="BK21" i="58"/>
  <c r="BH21" i="58"/>
  <c r="BG21" i="58"/>
  <c r="BD21" i="58"/>
  <c r="BC21" i="58"/>
  <c r="AZ21" i="58"/>
  <c r="AY21" i="58"/>
  <c r="AV21" i="58"/>
  <c r="AU21" i="58"/>
  <c r="AR21" i="58"/>
  <c r="AQ21" i="58"/>
  <c r="AN21" i="58"/>
  <c r="AM21" i="58"/>
  <c r="AJ21" i="58"/>
  <c r="AI21" i="58"/>
  <c r="AF21" i="58"/>
  <c r="AE21" i="58"/>
  <c r="AB21" i="58"/>
  <c r="AA21" i="58"/>
  <c r="X21" i="58"/>
  <c r="W21" i="58"/>
  <c r="T21" i="58"/>
  <c r="S21" i="58"/>
  <c r="P21" i="58"/>
  <c r="O21" i="58"/>
  <c r="L21" i="58"/>
  <c r="K21" i="58"/>
  <c r="H21" i="58"/>
  <c r="G21" i="58"/>
  <c r="D21" i="58"/>
  <c r="CB20" i="58"/>
  <c r="CA20" i="58"/>
  <c r="BX20" i="58"/>
  <c r="BW20" i="58"/>
  <c r="BT20" i="58"/>
  <c r="BS20" i="58"/>
  <c r="BP20" i="58"/>
  <c r="BO20" i="58"/>
  <c r="BL20" i="58"/>
  <c r="BK20" i="58"/>
  <c r="BH20" i="58"/>
  <c r="BG20" i="58"/>
  <c r="BD20" i="58"/>
  <c r="BC20" i="58"/>
  <c r="AZ20" i="58"/>
  <c r="AY20" i="58"/>
  <c r="AV20" i="58"/>
  <c r="AU20" i="58"/>
  <c r="AR20" i="58"/>
  <c r="AQ20" i="58"/>
  <c r="AN20" i="58"/>
  <c r="AM20" i="58"/>
  <c r="AJ20" i="58"/>
  <c r="AI20" i="58"/>
  <c r="AF20" i="58"/>
  <c r="AE20" i="58"/>
  <c r="AB20" i="58"/>
  <c r="AA20" i="58"/>
  <c r="X20" i="58"/>
  <c r="W20" i="58"/>
  <c r="T20" i="58"/>
  <c r="S20" i="58"/>
  <c r="P20" i="58"/>
  <c r="O20" i="58"/>
  <c r="L20" i="58"/>
  <c r="K20" i="58"/>
  <c r="H20" i="58"/>
  <c r="G20" i="58"/>
  <c r="D20" i="58"/>
  <c r="BX19" i="58"/>
  <c r="BW19" i="58"/>
  <c r="BT19" i="58"/>
  <c r="BS19" i="58"/>
  <c r="BP19" i="58"/>
  <c r="BO19" i="58"/>
  <c r="BL19" i="58"/>
  <c r="BK19" i="58"/>
  <c r="BH19" i="58"/>
  <c r="BG19" i="58"/>
  <c r="BD19" i="58"/>
  <c r="BC19" i="58"/>
  <c r="AZ19" i="58"/>
  <c r="AY19" i="58"/>
  <c r="AV19" i="58"/>
  <c r="AU19" i="58"/>
  <c r="AR19" i="58"/>
  <c r="AQ19" i="58"/>
  <c r="AN19" i="58"/>
  <c r="AM19" i="58"/>
  <c r="AJ19" i="58"/>
  <c r="AI19" i="58"/>
  <c r="AF19" i="58"/>
  <c r="AE19" i="58"/>
  <c r="AB19" i="58"/>
  <c r="AA19" i="58"/>
  <c r="X19" i="58"/>
  <c r="W19" i="58"/>
  <c r="T19" i="58"/>
  <c r="S19" i="58"/>
  <c r="P19" i="58"/>
  <c r="O19" i="58"/>
  <c r="L19" i="58"/>
  <c r="K19" i="58"/>
  <c r="H19" i="58"/>
  <c r="G19" i="58"/>
  <c r="D19" i="58"/>
  <c r="BX18" i="58"/>
  <c r="BW18" i="58"/>
  <c r="BT18" i="58"/>
  <c r="BS18" i="58"/>
  <c r="BP18" i="58"/>
  <c r="BO18" i="58"/>
  <c r="BL18" i="58"/>
  <c r="BK18" i="58"/>
  <c r="BH18" i="58"/>
  <c r="BG18" i="58"/>
  <c r="BD18" i="58"/>
  <c r="BC18" i="58"/>
  <c r="AZ18" i="58"/>
  <c r="AY18" i="58"/>
  <c r="AV18" i="58"/>
  <c r="AU18" i="58"/>
  <c r="AR18" i="58"/>
  <c r="AQ18" i="58"/>
  <c r="AN18" i="58"/>
  <c r="AM18" i="58"/>
  <c r="AJ18" i="58"/>
  <c r="AI18" i="58"/>
  <c r="AF18" i="58"/>
  <c r="AE18" i="58"/>
  <c r="AB18" i="58"/>
  <c r="AA18" i="58"/>
  <c r="X18" i="58"/>
  <c r="W18" i="58"/>
  <c r="T18" i="58"/>
  <c r="S18" i="58"/>
  <c r="P18" i="58"/>
  <c r="O18" i="58"/>
  <c r="L18" i="58"/>
  <c r="K18" i="58"/>
  <c r="H18" i="58"/>
  <c r="G18" i="58"/>
  <c r="D18" i="58"/>
  <c r="BX17" i="58"/>
  <c r="BW17" i="58"/>
  <c r="BT17" i="58"/>
  <c r="BS17" i="58"/>
  <c r="BP17" i="58"/>
  <c r="BO17" i="58"/>
  <c r="BL17" i="58"/>
  <c r="BK17" i="58"/>
  <c r="BH17" i="58"/>
  <c r="BG17" i="58"/>
  <c r="BD17" i="58"/>
  <c r="BC17" i="58"/>
  <c r="AZ17" i="58"/>
  <c r="AY17" i="58"/>
  <c r="AV17" i="58"/>
  <c r="AU17" i="58"/>
  <c r="AR17" i="58"/>
  <c r="AQ17" i="58"/>
  <c r="AN17" i="58"/>
  <c r="AM17" i="58"/>
  <c r="AJ17" i="58"/>
  <c r="AI17" i="58"/>
  <c r="AF17" i="58"/>
  <c r="AE17" i="58"/>
  <c r="AB17" i="58"/>
  <c r="AA17" i="58"/>
  <c r="X17" i="58"/>
  <c r="W17" i="58"/>
  <c r="T17" i="58"/>
  <c r="S17" i="58"/>
  <c r="P17" i="58"/>
  <c r="O17" i="58"/>
  <c r="L17" i="58"/>
  <c r="K17" i="58"/>
  <c r="H17" i="58"/>
  <c r="G17" i="58"/>
  <c r="D17" i="58"/>
  <c r="CB16" i="58"/>
  <c r="CA16" i="58"/>
  <c r="BX16" i="58"/>
  <c r="BW16" i="58"/>
  <c r="BT16" i="58"/>
  <c r="BS16" i="58"/>
  <c r="BP16" i="58"/>
  <c r="BO16" i="58"/>
  <c r="BL16" i="58"/>
  <c r="BK16" i="58"/>
  <c r="BH16" i="58"/>
  <c r="BG16" i="58"/>
  <c r="BD16" i="58"/>
  <c r="BC16" i="58"/>
  <c r="AZ16" i="58"/>
  <c r="AY16" i="58"/>
  <c r="AV16" i="58"/>
  <c r="AU16" i="58"/>
  <c r="AR16" i="58"/>
  <c r="AQ16" i="58"/>
  <c r="AN16" i="58"/>
  <c r="AM16" i="58"/>
  <c r="AJ16" i="58"/>
  <c r="AI16" i="58"/>
  <c r="AF16" i="58"/>
  <c r="AE16" i="58"/>
  <c r="AB16" i="58"/>
  <c r="AA16" i="58"/>
  <c r="X16" i="58"/>
  <c r="W16" i="58"/>
  <c r="T16" i="58"/>
  <c r="S16" i="58"/>
  <c r="P16" i="58"/>
  <c r="O16" i="58"/>
  <c r="L16" i="58"/>
  <c r="K16" i="58"/>
  <c r="H16" i="58"/>
  <c r="G16" i="58"/>
  <c r="D16" i="58"/>
  <c r="BX15" i="58"/>
  <c r="BW15" i="58"/>
  <c r="BT15" i="58"/>
  <c r="BS15" i="58"/>
  <c r="BP15" i="58"/>
  <c r="BO15" i="58"/>
  <c r="BL15" i="58"/>
  <c r="BK15" i="58"/>
  <c r="BH15" i="58"/>
  <c r="BG15" i="58"/>
  <c r="BD15" i="58"/>
  <c r="BC15" i="58"/>
  <c r="AZ15" i="58"/>
  <c r="AY15" i="58"/>
  <c r="AV15" i="58"/>
  <c r="AU15" i="58"/>
  <c r="AR15" i="58"/>
  <c r="AQ15" i="58"/>
  <c r="AN15" i="58"/>
  <c r="AM15" i="58"/>
  <c r="AJ15" i="58"/>
  <c r="AI15" i="58"/>
  <c r="AF15" i="58"/>
  <c r="AE15" i="58"/>
  <c r="AB15" i="58"/>
  <c r="AA15" i="58"/>
  <c r="X15" i="58"/>
  <c r="W15" i="58"/>
  <c r="T15" i="58"/>
  <c r="S15" i="58"/>
  <c r="P15" i="58"/>
  <c r="O15" i="58"/>
  <c r="L15" i="58"/>
  <c r="K15" i="58"/>
  <c r="H15" i="58"/>
  <c r="G15" i="58"/>
  <c r="D15" i="58"/>
  <c r="BX14" i="58"/>
  <c r="BW14" i="58"/>
  <c r="BT14" i="58"/>
  <c r="BS14" i="58"/>
  <c r="BP14" i="58"/>
  <c r="BO14" i="58"/>
  <c r="BL14" i="58"/>
  <c r="BK14" i="58"/>
  <c r="BH14" i="58"/>
  <c r="BG14" i="58"/>
  <c r="BD14" i="58"/>
  <c r="BC14" i="58"/>
  <c r="AZ14" i="58"/>
  <c r="AY14" i="58"/>
  <c r="AV14" i="58"/>
  <c r="AU14" i="58"/>
  <c r="AR14" i="58"/>
  <c r="AQ14" i="58"/>
  <c r="AN14" i="58"/>
  <c r="AM14" i="58"/>
  <c r="AJ14" i="58"/>
  <c r="AI14" i="58"/>
  <c r="AF14" i="58"/>
  <c r="AE14" i="58"/>
  <c r="AB14" i="58"/>
  <c r="AA14" i="58"/>
  <c r="X14" i="58"/>
  <c r="W14" i="58"/>
  <c r="T14" i="58"/>
  <c r="S14" i="58"/>
  <c r="P14" i="58"/>
  <c r="O14" i="58"/>
  <c r="L14" i="58"/>
  <c r="K14" i="58"/>
  <c r="H14" i="58"/>
  <c r="G14" i="58"/>
  <c r="D14" i="58"/>
  <c r="BX13" i="58"/>
  <c r="BW13" i="58"/>
  <c r="BT13" i="58"/>
  <c r="BS13" i="58"/>
  <c r="BP13" i="58"/>
  <c r="BO13" i="58"/>
  <c r="BL13" i="58"/>
  <c r="BK13" i="58"/>
  <c r="BH13" i="58"/>
  <c r="BG13" i="58"/>
  <c r="BD13" i="58"/>
  <c r="BC13" i="58"/>
  <c r="AZ13" i="58"/>
  <c r="AY13" i="58"/>
  <c r="AV13" i="58"/>
  <c r="AU13" i="58"/>
  <c r="AR13" i="58"/>
  <c r="AQ13" i="58"/>
  <c r="AN13" i="58"/>
  <c r="AM13" i="58"/>
  <c r="AJ13" i="58"/>
  <c r="AI13" i="58"/>
  <c r="AF13" i="58"/>
  <c r="AE13" i="58"/>
  <c r="AB13" i="58"/>
  <c r="AA13" i="58"/>
  <c r="X13" i="58"/>
  <c r="W13" i="58"/>
  <c r="T13" i="58"/>
  <c r="S13" i="58"/>
  <c r="P13" i="58"/>
  <c r="O13" i="58"/>
  <c r="L13" i="58"/>
  <c r="K13" i="58"/>
  <c r="H13" i="58"/>
  <c r="G13" i="58"/>
  <c r="D13" i="58"/>
  <c r="BX12" i="58"/>
  <c r="BW12" i="58"/>
  <c r="BT12" i="58"/>
  <c r="BS12" i="58"/>
  <c r="BP12" i="58"/>
  <c r="BO12" i="58"/>
  <c r="BL12" i="58"/>
  <c r="BK12" i="58"/>
  <c r="BH12" i="58"/>
  <c r="BG12" i="58"/>
  <c r="BD12" i="58"/>
  <c r="BC12" i="58"/>
  <c r="AZ12" i="58"/>
  <c r="AY12" i="58"/>
  <c r="AV12" i="58"/>
  <c r="AU12" i="58"/>
  <c r="AR12" i="58"/>
  <c r="AQ12" i="58"/>
  <c r="AN12" i="58"/>
  <c r="AM12" i="58"/>
  <c r="AJ12" i="58"/>
  <c r="AI12" i="58"/>
  <c r="AF12" i="58"/>
  <c r="AE12" i="58"/>
  <c r="AB12" i="58"/>
  <c r="AA12" i="58"/>
  <c r="X12" i="58"/>
  <c r="W12" i="58"/>
  <c r="T12" i="58"/>
  <c r="S12" i="58"/>
  <c r="P12" i="58"/>
  <c r="O12" i="58"/>
  <c r="L12" i="58"/>
  <c r="K12" i="58"/>
  <c r="H12" i="58"/>
  <c r="G12" i="58"/>
  <c r="D12" i="58"/>
  <c r="BX11" i="58"/>
  <c r="BW11" i="58"/>
  <c r="BT11" i="58"/>
  <c r="BS11" i="58"/>
  <c r="BP11" i="58"/>
  <c r="BO11" i="58"/>
  <c r="BL11" i="58"/>
  <c r="BK11" i="58"/>
  <c r="BH11" i="58"/>
  <c r="BG11" i="58"/>
  <c r="BD11" i="58"/>
  <c r="BC11" i="58"/>
  <c r="AZ11" i="58"/>
  <c r="AY11" i="58"/>
  <c r="AV11" i="58"/>
  <c r="AU11" i="58"/>
  <c r="AR11" i="58"/>
  <c r="AQ11" i="58"/>
  <c r="AN11" i="58"/>
  <c r="AM11" i="58"/>
  <c r="AJ11" i="58"/>
  <c r="AI11" i="58"/>
  <c r="AF11" i="58"/>
  <c r="AE11" i="58"/>
  <c r="AB11" i="58"/>
  <c r="AA11" i="58"/>
  <c r="X11" i="58"/>
  <c r="W11" i="58"/>
  <c r="T11" i="58"/>
  <c r="S11" i="58"/>
  <c r="P11" i="58"/>
  <c r="O11" i="58"/>
  <c r="L11" i="58"/>
  <c r="K11" i="58"/>
  <c r="H11" i="58"/>
  <c r="G11" i="58"/>
  <c r="D11" i="58"/>
  <c r="BX10" i="58"/>
  <c r="BW10" i="58"/>
  <c r="BT10" i="58"/>
  <c r="BS10" i="58"/>
  <c r="BP10" i="58"/>
  <c r="BO10" i="58"/>
  <c r="BL10" i="58"/>
  <c r="BK10" i="58"/>
  <c r="BH10" i="58"/>
  <c r="BG10" i="58"/>
  <c r="BD10" i="58"/>
  <c r="BC10" i="58"/>
  <c r="AZ10" i="58"/>
  <c r="AY10" i="58"/>
  <c r="AV10" i="58"/>
  <c r="AU10" i="58"/>
  <c r="AR10" i="58"/>
  <c r="AQ10" i="58"/>
  <c r="AN10" i="58"/>
  <c r="AM10" i="58"/>
  <c r="AJ10" i="58"/>
  <c r="AI10" i="58"/>
  <c r="AF10" i="58"/>
  <c r="AE10" i="58"/>
  <c r="AB10" i="58"/>
  <c r="AA10" i="58"/>
  <c r="X10" i="58"/>
  <c r="W10" i="58"/>
  <c r="T10" i="58"/>
  <c r="S10" i="58"/>
  <c r="P10" i="58"/>
  <c r="O10" i="58"/>
  <c r="L10" i="58"/>
  <c r="K10" i="58"/>
  <c r="H10" i="58"/>
  <c r="G10" i="58"/>
  <c r="D10" i="58"/>
  <c r="BX9" i="58"/>
  <c r="BW9" i="58"/>
  <c r="BT9" i="58"/>
  <c r="BS9" i="58"/>
  <c r="BP9" i="58"/>
  <c r="BO9" i="58"/>
  <c r="BL9" i="58"/>
  <c r="BK9" i="58"/>
  <c r="BH9" i="58"/>
  <c r="BG9" i="58"/>
  <c r="BD9" i="58"/>
  <c r="BC9" i="58"/>
  <c r="AZ9" i="58"/>
  <c r="AY9" i="58"/>
  <c r="AV9" i="58"/>
  <c r="AU9" i="58"/>
  <c r="AR9" i="58"/>
  <c r="AQ9" i="58"/>
  <c r="AN9" i="58"/>
  <c r="AM9" i="58"/>
  <c r="AJ9" i="58"/>
  <c r="AI9" i="58"/>
  <c r="AF9" i="58"/>
  <c r="AE9" i="58"/>
  <c r="AB9" i="58"/>
  <c r="AA9" i="58"/>
  <c r="X9" i="58"/>
  <c r="W9" i="58"/>
  <c r="T9" i="58"/>
  <c r="S9" i="58"/>
  <c r="P9" i="58"/>
  <c r="O9" i="58"/>
  <c r="L9" i="58"/>
  <c r="K9" i="58"/>
  <c r="H9" i="58"/>
  <c r="G9" i="58"/>
  <c r="D9" i="58"/>
  <c r="BX8" i="58"/>
  <c r="BW8" i="58"/>
  <c r="BT8" i="58"/>
  <c r="BS8" i="58"/>
  <c r="BP8" i="58"/>
  <c r="BO8" i="58"/>
  <c r="BL8" i="58"/>
  <c r="BK8" i="58"/>
  <c r="BH8" i="58"/>
  <c r="BG8" i="58"/>
  <c r="BD8" i="58"/>
  <c r="BC8" i="58"/>
  <c r="AZ8" i="58"/>
  <c r="AY8" i="58"/>
  <c r="AV8" i="58"/>
  <c r="AU8" i="58"/>
  <c r="AR8" i="58"/>
  <c r="AQ8" i="58"/>
  <c r="AN8" i="58"/>
  <c r="AM8" i="58"/>
  <c r="AJ8" i="58"/>
  <c r="AI8" i="58"/>
  <c r="AF8" i="58"/>
  <c r="AE8" i="58"/>
  <c r="AB8" i="58"/>
  <c r="AA8" i="58"/>
  <c r="X8" i="58"/>
  <c r="W8" i="58"/>
  <c r="T8" i="58"/>
  <c r="S8" i="58"/>
  <c r="P8" i="58"/>
  <c r="O8" i="58"/>
  <c r="L8" i="58"/>
  <c r="K8" i="58"/>
  <c r="H8" i="58"/>
  <c r="G8" i="58"/>
  <c r="D8" i="58"/>
  <c r="CB7" i="58"/>
  <c r="CA7" i="58"/>
  <c r="BX7" i="58"/>
  <c r="BW7" i="58"/>
  <c r="BT7" i="58"/>
  <c r="BS7" i="58"/>
  <c r="BP7" i="58"/>
  <c r="BO7" i="58"/>
  <c r="BL7" i="58"/>
  <c r="BK7" i="58"/>
  <c r="BH7" i="58"/>
  <c r="BG7" i="58"/>
  <c r="BD7" i="58"/>
  <c r="BC7" i="58"/>
  <c r="AZ7" i="58"/>
  <c r="AY7" i="58"/>
  <c r="AV7" i="58"/>
  <c r="AU7" i="58"/>
  <c r="AR7" i="58"/>
  <c r="AQ7" i="58"/>
  <c r="AN7" i="58"/>
  <c r="AM7" i="58"/>
  <c r="AJ7" i="58"/>
  <c r="AI7" i="58"/>
  <c r="AF7" i="58"/>
  <c r="AE7" i="58"/>
  <c r="AB7" i="58"/>
  <c r="AA7" i="58"/>
  <c r="X7" i="58"/>
  <c r="W7" i="58"/>
  <c r="T7" i="58"/>
  <c r="S7" i="58"/>
  <c r="P7" i="58"/>
  <c r="O7" i="58"/>
  <c r="L7" i="58"/>
  <c r="K7" i="58"/>
  <c r="H7" i="58"/>
  <c r="G7" i="58"/>
  <c r="D7" i="58"/>
  <c r="F28" i="57"/>
  <c r="E28" i="57"/>
  <c r="F27" i="57"/>
  <c r="G27" i="57" s="1"/>
  <c r="H27" i="57" s="1"/>
  <c r="E27" i="57"/>
  <c r="F26" i="57"/>
  <c r="E26" i="57"/>
  <c r="F25" i="57"/>
  <c r="G25" i="57" s="1"/>
  <c r="H25" i="57" s="1"/>
  <c r="E25" i="57"/>
  <c r="F24" i="57"/>
  <c r="G24" i="57" s="1"/>
  <c r="H24" i="57" s="1"/>
  <c r="E24" i="57"/>
  <c r="F23" i="57"/>
  <c r="E23" i="57"/>
  <c r="H22" i="57"/>
  <c r="F22" i="57"/>
  <c r="G22" i="57" s="1"/>
  <c r="E22" i="57"/>
  <c r="F21" i="57"/>
  <c r="E21" i="57"/>
  <c r="F20" i="57"/>
  <c r="E20" i="57"/>
  <c r="F19" i="57"/>
  <c r="G19" i="57" s="1"/>
  <c r="H19" i="57" s="1"/>
  <c r="E19" i="57"/>
  <c r="F18" i="57"/>
  <c r="E18" i="57"/>
  <c r="F17" i="57"/>
  <c r="G17" i="57" s="1"/>
  <c r="H17" i="57" s="1"/>
  <c r="E17" i="57"/>
  <c r="F16" i="57"/>
  <c r="G16" i="57" s="1"/>
  <c r="H16" i="57" s="1"/>
  <c r="E16" i="57"/>
  <c r="F15" i="57"/>
  <c r="E15" i="57"/>
  <c r="H14" i="57"/>
  <c r="F14" i="57"/>
  <c r="G14" i="57" s="1"/>
  <c r="E14" i="57"/>
  <c r="F13" i="57"/>
  <c r="E13" i="57"/>
  <c r="F12" i="57"/>
  <c r="E12" i="57"/>
  <c r="F11" i="57"/>
  <c r="E11" i="57"/>
  <c r="G11" i="57" s="1"/>
  <c r="H11" i="57" s="1"/>
  <c r="V20" i="56"/>
  <c r="U20" i="56"/>
  <c r="T20" i="56"/>
  <c r="S20" i="56"/>
  <c r="R20" i="56"/>
  <c r="Q20" i="56"/>
  <c r="P20" i="56"/>
  <c r="O20" i="56"/>
  <c r="N20" i="56"/>
  <c r="M20" i="56"/>
  <c r="L20" i="56"/>
  <c r="K20" i="56"/>
  <c r="J20" i="56"/>
  <c r="I20" i="56"/>
  <c r="H20" i="56"/>
  <c r="G20" i="56"/>
  <c r="F20" i="56"/>
  <c r="E20" i="56"/>
  <c r="D20" i="56"/>
  <c r="C20" i="56"/>
  <c r="C17" i="56"/>
  <c r="V15" i="56"/>
  <c r="U15" i="56"/>
  <c r="T15" i="56"/>
  <c r="S15" i="56"/>
  <c r="R15" i="56"/>
  <c r="Q15" i="56"/>
  <c r="P15" i="56"/>
  <c r="O15" i="56"/>
  <c r="N15" i="56"/>
  <c r="M15" i="56"/>
  <c r="L15" i="56"/>
  <c r="K15" i="56"/>
  <c r="J15" i="56"/>
  <c r="I15" i="56"/>
  <c r="H15" i="56"/>
  <c r="G15" i="56"/>
  <c r="F15" i="56"/>
  <c r="E15" i="56"/>
  <c r="D15" i="56"/>
  <c r="V14" i="56"/>
  <c r="V16" i="56" s="1"/>
  <c r="U14" i="56"/>
  <c r="T14" i="56"/>
  <c r="S14" i="56"/>
  <c r="S16" i="56" s="1"/>
  <c r="R14" i="56"/>
  <c r="R16" i="56" s="1"/>
  <c r="Q14" i="56"/>
  <c r="P14" i="56"/>
  <c r="O14" i="56"/>
  <c r="O16" i="56" s="1"/>
  <c r="N14" i="56"/>
  <c r="N16" i="56" s="1"/>
  <c r="M14" i="56"/>
  <c r="L14" i="56"/>
  <c r="K14" i="56"/>
  <c r="K16" i="56" s="1"/>
  <c r="J14" i="56"/>
  <c r="J16" i="56" s="1"/>
  <c r="I14" i="56"/>
  <c r="H14" i="56"/>
  <c r="G14" i="56"/>
  <c r="G16" i="56" s="1"/>
  <c r="F14" i="56"/>
  <c r="F16" i="56" s="1"/>
  <c r="E14" i="56"/>
  <c r="D14" i="56"/>
  <c r="V13" i="56"/>
  <c r="U13" i="56"/>
  <c r="T13" i="56"/>
  <c r="S13" i="56"/>
  <c r="R13" i="56"/>
  <c r="Q13" i="56"/>
  <c r="P13" i="56"/>
  <c r="O13" i="56"/>
  <c r="N13" i="56"/>
  <c r="M13" i="56"/>
  <c r="L13" i="56"/>
  <c r="K13" i="56"/>
  <c r="J13" i="56"/>
  <c r="I13" i="56"/>
  <c r="H13" i="56"/>
  <c r="G13" i="56"/>
  <c r="F13" i="56"/>
  <c r="E13" i="56"/>
  <c r="D13" i="56"/>
  <c r="C13" i="56"/>
  <c r="D10" i="56"/>
  <c r="D17" i="56" s="1"/>
  <c r="BI8" i="56"/>
  <c r="BH8" i="56"/>
  <c r="BF8" i="56"/>
  <c r="BE8" i="56"/>
  <c r="BC8" i="56"/>
  <c r="BB8" i="56"/>
  <c r="AZ8" i="56"/>
  <c r="AY8" i="56"/>
  <c r="AW8" i="56"/>
  <c r="AV8" i="56"/>
  <c r="AT8" i="56"/>
  <c r="AS8" i="56"/>
  <c r="AQ8" i="56"/>
  <c r="AP8" i="56"/>
  <c r="AN8" i="56"/>
  <c r="AM8" i="56"/>
  <c r="AK8" i="56"/>
  <c r="AJ8" i="56"/>
  <c r="AH8" i="56"/>
  <c r="AG8" i="56"/>
  <c r="AE8" i="56"/>
  <c r="AD8" i="56"/>
  <c r="AB8" i="56"/>
  <c r="AA8" i="56"/>
  <c r="Y8" i="56"/>
  <c r="X8" i="56"/>
  <c r="V8" i="56"/>
  <c r="U8" i="56"/>
  <c r="S8" i="56"/>
  <c r="R8" i="56"/>
  <c r="P8" i="56"/>
  <c r="O8" i="56"/>
  <c r="M8" i="56"/>
  <c r="L8" i="56"/>
  <c r="J8" i="56"/>
  <c r="I8" i="56"/>
  <c r="G8" i="56"/>
  <c r="F8" i="56"/>
  <c r="D8" i="56"/>
  <c r="BI7" i="56"/>
  <c r="BH7" i="56"/>
  <c r="BF7" i="56"/>
  <c r="BE7" i="56"/>
  <c r="BC7" i="56"/>
  <c r="BB7" i="56"/>
  <c r="AZ7" i="56"/>
  <c r="AY7" i="56"/>
  <c r="AW7" i="56"/>
  <c r="AV7" i="56"/>
  <c r="AT7" i="56"/>
  <c r="AS7" i="56"/>
  <c r="AQ7" i="56"/>
  <c r="AP7" i="56"/>
  <c r="AN7" i="56"/>
  <c r="AM7" i="56"/>
  <c r="AK7" i="56"/>
  <c r="AJ7" i="56"/>
  <c r="AH7" i="56"/>
  <c r="AG7" i="56"/>
  <c r="AE7" i="56"/>
  <c r="AD7" i="56"/>
  <c r="AB7" i="56"/>
  <c r="AA7" i="56"/>
  <c r="Y7" i="56"/>
  <c r="X7" i="56"/>
  <c r="V7" i="56"/>
  <c r="U7" i="56"/>
  <c r="S7" i="56"/>
  <c r="R7" i="56"/>
  <c r="P7" i="56"/>
  <c r="O7" i="56"/>
  <c r="M7" i="56"/>
  <c r="L7" i="56"/>
  <c r="J7" i="56"/>
  <c r="I7" i="56"/>
  <c r="G7" i="56"/>
  <c r="F7" i="56"/>
  <c r="D7" i="56"/>
  <c r="E13" i="55"/>
  <c r="E14" i="55" s="1"/>
  <c r="D13" i="55"/>
  <c r="D14" i="55" s="1"/>
  <c r="C13" i="55"/>
  <c r="C14" i="55" s="1"/>
  <c r="B13" i="55"/>
  <c r="B14" i="55" s="1"/>
  <c r="G12" i="55"/>
  <c r="F12" i="55"/>
  <c r="G11" i="55"/>
  <c r="F11" i="55"/>
  <c r="G10" i="55"/>
  <c r="F10" i="55"/>
  <c r="D73" i="54"/>
  <c r="C73" i="54"/>
  <c r="B73" i="54"/>
  <c r="D72" i="54"/>
  <c r="C72" i="54"/>
  <c r="B72" i="54"/>
  <c r="D71" i="54"/>
  <c r="C71" i="54"/>
  <c r="B71" i="54"/>
  <c r="D70" i="54"/>
  <c r="C70" i="54"/>
  <c r="B70" i="54"/>
  <c r="D69" i="54"/>
  <c r="C69" i="54"/>
  <c r="B69" i="54"/>
  <c r="D68" i="54"/>
  <c r="C68" i="54"/>
  <c r="B68" i="54"/>
  <c r="D67" i="54"/>
  <c r="C67" i="54"/>
  <c r="B67" i="54"/>
  <c r="D66" i="54"/>
  <c r="C66" i="54"/>
  <c r="B66" i="54"/>
  <c r="H46" i="54"/>
  <c r="G46" i="54"/>
  <c r="F46" i="54"/>
  <c r="H45" i="54"/>
  <c r="G45" i="54"/>
  <c r="F45" i="54"/>
  <c r="H44" i="54"/>
  <c r="G44" i="54"/>
  <c r="F44" i="54"/>
  <c r="H43" i="54"/>
  <c r="G43" i="54"/>
  <c r="F43" i="54"/>
  <c r="H42" i="54"/>
  <c r="G42" i="54"/>
  <c r="F42" i="54"/>
  <c r="H41" i="54"/>
  <c r="G41" i="54"/>
  <c r="F41" i="54"/>
  <c r="H40" i="54"/>
  <c r="G40" i="54"/>
  <c r="F40" i="54"/>
  <c r="H39" i="54"/>
  <c r="G39" i="54"/>
  <c r="F39" i="54"/>
  <c r="H17" i="54"/>
  <c r="G17" i="54"/>
  <c r="F17" i="54"/>
  <c r="H16" i="54"/>
  <c r="G16" i="54"/>
  <c r="F16" i="54"/>
  <c r="H15" i="54"/>
  <c r="G15" i="54"/>
  <c r="F15" i="54"/>
  <c r="H14" i="54"/>
  <c r="G14" i="54"/>
  <c r="F14" i="54"/>
  <c r="H13" i="54"/>
  <c r="G13" i="54"/>
  <c r="F13" i="54"/>
  <c r="H12" i="54"/>
  <c r="G12" i="54"/>
  <c r="F12" i="54"/>
  <c r="H11" i="54"/>
  <c r="G11" i="54"/>
  <c r="F11" i="54"/>
  <c r="H10" i="54"/>
  <c r="G10" i="54"/>
  <c r="F10" i="54"/>
  <c r="CB69" i="53"/>
  <c r="CA69" i="53"/>
  <c r="BX69" i="53"/>
  <c r="BW69" i="53"/>
  <c r="BT69" i="53"/>
  <c r="BS69" i="53"/>
  <c r="BP69" i="53"/>
  <c r="BO69" i="53"/>
  <c r="BL69" i="53"/>
  <c r="BK69" i="53"/>
  <c r="BH69" i="53"/>
  <c r="BG69" i="53"/>
  <c r="BD69" i="53"/>
  <c r="BC69" i="53"/>
  <c r="AZ69" i="53"/>
  <c r="AY69" i="53"/>
  <c r="AV69" i="53"/>
  <c r="AU69" i="53"/>
  <c r="AR69" i="53"/>
  <c r="AQ69" i="53"/>
  <c r="AN69" i="53"/>
  <c r="AM69" i="53"/>
  <c r="AJ69" i="53"/>
  <c r="AI69" i="53"/>
  <c r="AF69" i="53"/>
  <c r="AE69" i="53"/>
  <c r="AB69" i="53"/>
  <c r="AA69" i="53"/>
  <c r="X69" i="53"/>
  <c r="W69" i="53"/>
  <c r="T69" i="53"/>
  <c r="S69" i="53"/>
  <c r="P69" i="53"/>
  <c r="O69" i="53"/>
  <c r="L69" i="53"/>
  <c r="K69" i="53"/>
  <c r="H69" i="53"/>
  <c r="G69" i="53"/>
  <c r="D69" i="53"/>
  <c r="CB68" i="53"/>
  <c r="CA68" i="53"/>
  <c r="BX68" i="53"/>
  <c r="BW68" i="53"/>
  <c r="BT68" i="53"/>
  <c r="BS68" i="53"/>
  <c r="BP68" i="53"/>
  <c r="BO68" i="53"/>
  <c r="BL68" i="53"/>
  <c r="BK68" i="53"/>
  <c r="BH68" i="53"/>
  <c r="BG68" i="53"/>
  <c r="BD68" i="53"/>
  <c r="BC68" i="53"/>
  <c r="AZ68" i="53"/>
  <c r="AY68" i="53"/>
  <c r="AV68" i="53"/>
  <c r="AU68" i="53"/>
  <c r="AR68" i="53"/>
  <c r="AQ68" i="53"/>
  <c r="AN68" i="53"/>
  <c r="AM68" i="53"/>
  <c r="AJ68" i="53"/>
  <c r="AI68" i="53"/>
  <c r="AF68" i="53"/>
  <c r="AE68" i="53"/>
  <c r="AB68" i="53"/>
  <c r="AA68" i="53"/>
  <c r="X68" i="53"/>
  <c r="W68" i="53"/>
  <c r="T68" i="53"/>
  <c r="S68" i="53"/>
  <c r="P68" i="53"/>
  <c r="O68" i="53"/>
  <c r="L68" i="53"/>
  <c r="K68" i="53"/>
  <c r="H68" i="53"/>
  <c r="G68" i="53"/>
  <c r="D68" i="53"/>
  <c r="CB67" i="53"/>
  <c r="CA67" i="53"/>
  <c r="BX67" i="53"/>
  <c r="BW67" i="53"/>
  <c r="BT67" i="53"/>
  <c r="BS67" i="53"/>
  <c r="BP67" i="53"/>
  <c r="BO67" i="53"/>
  <c r="BL67" i="53"/>
  <c r="BK67" i="53"/>
  <c r="BH67" i="53"/>
  <c r="BG67" i="53"/>
  <c r="BD67" i="53"/>
  <c r="BC67" i="53"/>
  <c r="AZ67" i="53"/>
  <c r="AY67" i="53"/>
  <c r="AV67" i="53"/>
  <c r="AU67" i="53"/>
  <c r="AR67" i="53"/>
  <c r="AQ67" i="53"/>
  <c r="AN67" i="53"/>
  <c r="AM67" i="53"/>
  <c r="AJ67" i="53"/>
  <c r="AI67" i="53"/>
  <c r="AF67" i="53"/>
  <c r="AE67" i="53"/>
  <c r="AB67" i="53"/>
  <c r="AA67" i="53"/>
  <c r="X67" i="53"/>
  <c r="W67" i="53"/>
  <c r="T67" i="53"/>
  <c r="S67" i="53"/>
  <c r="P67" i="53"/>
  <c r="O67" i="53"/>
  <c r="L67" i="53"/>
  <c r="K67" i="53"/>
  <c r="H67" i="53"/>
  <c r="G67" i="53"/>
  <c r="D67" i="53"/>
  <c r="CB66" i="53"/>
  <c r="CA66" i="53"/>
  <c r="BX66" i="53"/>
  <c r="BW66" i="53"/>
  <c r="BT66" i="53"/>
  <c r="BS66" i="53"/>
  <c r="BP66" i="53"/>
  <c r="BO66" i="53"/>
  <c r="BL66" i="53"/>
  <c r="BK66" i="53"/>
  <c r="BH66" i="53"/>
  <c r="BG66" i="53"/>
  <c r="BD66" i="53"/>
  <c r="BC66" i="53"/>
  <c r="AZ66" i="53"/>
  <c r="AY66" i="53"/>
  <c r="AV66" i="53"/>
  <c r="AU66" i="53"/>
  <c r="AR66" i="53"/>
  <c r="AQ66" i="53"/>
  <c r="AN66" i="53"/>
  <c r="AM66" i="53"/>
  <c r="AJ66" i="53"/>
  <c r="AI66" i="53"/>
  <c r="AF66" i="53"/>
  <c r="AE66" i="53"/>
  <c r="AB66" i="53"/>
  <c r="AA66" i="53"/>
  <c r="X66" i="53"/>
  <c r="W66" i="53"/>
  <c r="T66" i="53"/>
  <c r="S66" i="53"/>
  <c r="P66" i="53"/>
  <c r="O66" i="53"/>
  <c r="L66" i="53"/>
  <c r="K66" i="53"/>
  <c r="H66" i="53"/>
  <c r="G66" i="53"/>
  <c r="D66" i="53"/>
  <c r="BX65" i="53"/>
  <c r="BW65" i="53"/>
  <c r="BT65" i="53"/>
  <c r="BS65" i="53"/>
  <c r="BP65" i="53"/>
  <c r="BO65" i="53"/>
  <c r="BL65" i="53"/>
  <c r="BK65" i="53"/>
  <c r="BH65" i="53"/>
  <c r="BG65" i="53"/>
  <c r="BD65" i="53"/>
  <c r="BC65" i="53"/>
  <c r="AZ65" i="53"/>
  <c r="AY65" i="53"/>
  <c r="AV65" i="53"/>
  <c r="AU65" i="53"/>
  <c r="AR65" i="53"/>
  <c r="AQ65" i="53"/>
  <c r="AN65" i="53"/>
  <c r="AM65" i="53"/>
  <c r="AJ65" i="53"/>
  <c r="AI65" i="53"/>
  <c r="AF65" i="53"/>
  <c r="AE65" i="53"/>
  <c r="AB65" i="53"/>
  <c r="AA65" i="53"/>
  <c r="X65" i="53"/>
  <c r="W65" i="53"/>
  <c r="T65" i="53"/>
  <c r="S65" i="53"/>
  <c r="P65" i="53"/>
  <c r="O65" i="53"/>
  <c r="L65" i="53"/>
  <c r="K65" i="53"/>
  <c r="H65" i="53"/>
  <c r="G65" i="53"/>
  <c r="D65" i="53"/>
  <c r="BX64" i="53"/>
  <c r="BW64" i="53"/>
  <c r="BT64" i="53"/>
  <c r="BS64" i="53"/>
  <c r="BP64" i="53"/>
  <c r="BO64" i="53"/>
  <c r="BL64" i="53"/>
  <c r="BK64" i="53"/>
  <c r="BH64" i="53"/>
  <c r="BG64" i="53"/>
  <c r="BD64" i="53"/>
  <c r="BC64" i="53"/>
  <c r="AZ64" i="53"/>
  <c r="AY64" i="53"/>
  <c r="AV64" i="53"/>
  <c r="AU64" i="53"/>
  <c r="AR64" i="53"/>
  <c r="AQ64" i="53"/>
  <c r="AN64" i="53"/>
  <c r="AM64" i="53"/>
  <c r="AJ64" i="53"/>
  <c r="AI64" i="53"/>
  <c r="AF64" i="53"/>
  <c r="AE64" i="53"/>
  <c r="AB64" i="53"/>
  <c r="AA64" i="53"/>
  <c r="X64" i="53"/>
  <c r="W64" i="53"/>
  <c r="T64" i="53"/>
  <c r="S64" i="53"/>
  <c r="P64" i="53"/>
  <c r="O64" i="53"/>
  <c r="L64" i="53"/>
  <c r="K64" i="53"/>
  <c r="H64" i="53"/>
  <c r="G64" i="53"/>
  <c r="D64" i="53"/>
  <c r="BX63" i="53"/>
  <c r="BW63" i="53"/>
  <c r="BT63" i="53"/>
  <c r="BS63" i="53"/>
  <c r="BP63" i="53"/>
  <c r="BO63" i="53"/>
  <c r="BL63" i="53"/>
  <c r="BK63" i="53"/>
  <c r="BH63" i="53"/>
  <c r="BG63" i="53"/>
  <c r="BD63" i="53"/>
  <c r="BC63" i="53"/>
  <c r="AZ63" i="53"/>
  <c r="AY63" i="53"/>
  <c r="AV63" i="53"/>
  <c r="AU63" i="53"/>
  <c r="AR63" i="53"/>
  <c r="AQ63" i="53"/>
  <c r="AN63" i="53"/>
  <c r="AM63" i="53"/>
  <c r="AJ63" i="53"/>
  <c r="AI63" i="53"/>
  <c r="AF63" i="53"/>
  <c r="AE63" i="53"/>
  <c r="AB63" i="53"/>
  <c r="AA63" i="53"/>
  <c r="X63" i="53"/>
  <c r="W63" i="53"/>
  <c r="T63" i="53"/>
  <c r="S63" i="53"/>
  <c r="P63" i="53"/>
  <c r="O63" i="53"/>
  <c r="L63" i="53"/>
  <c r="K63" i="53"/>
  <c r="H63" i="53"/>
  <c r="G63" i="53"/>
  <c r="D63" i="53"/>
  <c r="CB62" i="53"/>
  <c r="CA62" i="53"/>
  <c r="BX62" i="53"/>
  <c r="BW62" i="53"/>
  <c r="BT62" i="53"/>
  <c r="BS62" i="53"/>
  <c r="BP62" i="53"/>
  <c r="BO62" i="53"/>
  <c r="BL62" i="53"/>
  <c r="BK62" i="53"/>
  <c r="BH62" i="53"/>
  <c r="BG62" i="53"/>
  <c r="BD62" i="53"/>
  <c r="BC62" i="53"/>
  <c r="AZ62" i="53"/>
  <c r="AY62" i="53"/>
  <c r="AV62" i="53"/>
  <c r="AU62" i="53"/>
  <c r="AR62" i="53"/>
  <c r="AQ62" i="53"/>
  <c r="AN62" i="53"/>
  <c r="AM62" i="53"/>
  <c r="AJ62" i="53"/>
  <c r="AI62" i="53"/>
  <c r="AF62" i="53"/>
  <c r="AE62" i="53"/>
  <c r="AB62" i="53"/>
  <c r="AA62" i="53"/>
  <c r="X62" i="53"/>
  <c r="W62" i="53"/>
  <c r="T62" i="53"/>
  <c r="S62" i="53"/>
  <c r="P62" i="53"/>
  <c r="O62" i="53"/>
  <c r="L62" i="53"/>
  <c r="K62" i="53"/>
  <c r="H62" i="53"/>
  <c r="G62" i="53"/>
  <c r="D62" i="53"/>
  <c r="CB61" i="53"/>
  <c r="CA61" i="53"/>
  <c r="BX61" i="53"/>
  <c r="BW61" i="53"/>
  <c r="BT61" i="53"/>
  <c r="BS61" i="53"/>
  <c r="BP61" i="53"/>
  <c r="BO61" i="53"/>
  <c r="BL61" i="53"/>
  <c r="BK61" i="53"/>
  <c r="BH61" i="53"/>
  <c r="BG61" i="53"/>
  <c r="BD61" i="53"/>
  <c r="BC61" i="53"/>
  <c r="AZ61" i="53"/>
  <c r="AY61" i="53"/>
  <c r="AV61" i="53"/>
  <c r="AU61" i="53"/>
  <c r="AR61" i="53"/>
  <c r="AQ61" i="53"/>
  <c r="AN61" i="53"/>
  <c r="AM61" i="53"/>
  <c r="AJ61" i="53"/>
  <c r="AI61" i="53"/>
  <c r="AF61" i="53"/>
  <c r="AE61" i="53"/>
  <c r="AB61" i="53"/>
  <c r="AA61" i="53"/>
  <c r="X61" i="53"/>
  <c r="W61" i="53"/>
  <c r="T61" i="53"/>
  <c r="S61" i="53"/>
  <c r="P61" i="53"/>
  <c r="O61" i="53"/>
  <c r="L61" i="53"/>
  <c r="K61" i="53"/>
  <c r="H61" i="53"/>
  <c r="G61" i="53"/>
  <c r="D61" i="53"/>
  <c r="CB60" i="53"/>
  <c r="CA60" i="53"/>
  <c r="BX60" i="53"/>
  <c r="BW60" i="53"/>
  <c r="BT60" i="53"/>
  <c r="BS60" i="53"/>
  <c r="BP60" i="53"/>
  <c r="BO60" i="53"/>
  <c r="BL60" i="53"/>
  <c r="BK60" i="53"/>
  <c r="BH60" i="53"/>
  <c r="BG60" i="53"/>
  <c r="BD60" i="53"/>
  <c r="BC60" i="53"/>
  <c r="AZ60" i="53"/>
  <c r="AY60" i="53"/>
  <c r="AV60" i="53"/>
  <c r="AU60" i="53"/>
  <c r="AR60" i="53"/>
  <c r="AQ60" i="53"/>
  <c r="AN60" i="53"/>
  <c r="AM60" i="53"/>
  <c r="AJ60" i="53"/>
  <c r="AI60" i="53"/>
  <c r="AF60" i="53"/>
  <c r="AE60" i="53"/>
  <c r="AB60" i="53"/>
  <c r="AA60" i="53"/>
  <c r="X60" i="53"/>
  <c r="W60" i="53"/>
  <c r="T60" i="53"/>
  <c r="S60" i="53"/>
  <c r="P60" i="53"/>
  <c r="O60" i="53"/>
  <c r="L60" i="53"/>
  <c r="K60" i="53"/>
  <c r="H60" i="53"/>
  <c r="G60" i="53"/>
  <c r="D60" i="53"/>
  <c r="CB59" i="53"/>
  <c r="CA59" i="53"/>
  <c r="BX59" i="53"/>
  <c r="BW59" i="53"/>
  <c r="BT59" i="53"/>
  <c r="BS59" i="53"/>
  <c r="BP59" i="53"/>
  <c r="BO59" i="53"/>
  <c r="BL59" i="53"/>
  <c r="BK59" i="53"/>
  <c r="BH59" i="53"/>
  <c r="BG59" i="53"/>
  <c r="BD59" i="53"/>
  <c r="BC59" i="53"/>
  <c r="AZ59" i="53"/>
  <c r="AY59" i="53"/>
  <c r="AV59" i="53"/>
  <c r="AU59" i="53"/>
  <c r="AR59" i="53"/>
  <c r="AQ59" i="53"/>
  <c r="AN59" i="53"/>
  <c r="AM59" i="53"/>
  <c r="AJ59" i="53"/>
  <c r="AI59" i="53"/>
  <c r="AF59" i="53"/>
  <c r="AE59" i="53"/>
  <c r="AB59" i="53"/>
  <c r="AA59" i="53"/>
  <c r="X59" i="53"/>
  <c r="W59" i="53"/>
  <c r="T59" i="53"/>
  <c r="S59" i="53"/>
  <c r="P59" i="53"/>
  <c r="O59" i="53"/>
  <c r="L59" i="53"/>
  <c r="K59" i="53"/>
  <c r="H59" i="53"/>
  <c r="G59" i="53"/>
  <c r="D59" i="53"/>
  <c r="BX58" i="53"/>
  <c r="BW58" i="53"/>
  <c r="BT58" i="53"/>
  <c r="BS58" i="53"/>
  <c r="BP58" i="53"/>
  <c r="BO58" i="53"/>
  <c r="BL58" i="53"/>
  <c r="BK58" i="53"/>
  <c r="BH58" i="53"/>
  <c r="BG58" i="53"/>
  <c r="BD58" i="53"/>
  <c r="BC58" i="53"/>
  <c r="AZ58" i="53"/>
  <c r="AY58" i="53"/>
  <c r="AV58" i="53"/>
  <c r="AU58" i="53"/>
  <c r="AR58" i="53"/>
  <c r="AQ58" i="53"/>
  <c r="AN58" i="53"/>
  <c r="AM58" i="53"/>
  <c r="AJ58" i="53"/>
  <c r="AI58" i="53"/>
  <c r="AF58" i="53"/>
  <c r="AE58" i="53"/>
  <c r="AB58" i="53"/>
  <c r="AA58" i="53"/>
  <c r="X58" i="53"/>
  <c r="W58" i="53"/>
  <c r="T58" i="53"/>
  <c r="S58" i="53"/>
  <c r="P58" i="53"/>
  <c r="O58" i="53"/>
  <c r="L58" i="53"/>
  <c r="K58" i="53"/>
  <c r="H58" i="53"/>
  <c r="G58" i="53"/>
  <c r="D58" i="53"/>
  <c r="BX57" i="53"/>
  <c r="BW57" i="53"/>
  <c r="BT57" i="53"/>
  <c r="BS57" i="53"/>
  <c r="BP57" i="53"/>
  <c r="BO57" i="53"/>
  <c r="BL57" i="53"/>
  <c r="BK57" i="53"/>
  <c r="BH57" i="53"/>
  <c r="BG57" i="53"/>
  <c r="BD57" i="53"/>
  <c r="BC57" i="53"/>
  <c r="AZ57" i="53"/>
  <c r="AY57" i="53"/>
  <c r="AV57" i="53"/>
  <c r="AU57" i="53"/>
  <c r="AR57" i="53"/>
  <c r="AQ57" i="53"/>
  <c r="AN57" i="53"/>
  <c r="AM57" i="53"/>
  <c r="AJ57" i="53"/>
  <c r="AI57" i="53"/>
  <c r="AF57" i="53"/>
  <c r="AE57" i="53"/>
  <c r="AB57" i="53"/>
  <c r="AA57" i="53"/>
  <c r="X57" i="53"/>
  <c r="W57" i="53"/>
  <c r="T57" i="53"/>
  <c r="S57" i="53"/>
  <c r="P57" i="53"/>
  <c r="O57" i="53"/>
  <c r="L57" i="53"/>
  <c r="K57" i="53"/>
  <c r="H57" i="53"/>
  <c r="G57" i="53"/>
  <c r="D57" i="53"/>
  <c r="BX56" i="53"/>
  <c r="BW56" i="53"/>
  <c r="BT56" i="53"/>
  <c r="BS56" i="53"/>
  <c r="BP56" i="53"/>
  <c r="BO56" i="53"/>
  <c r="BL56" i="53"/>
  <c r="BK56" i="53"/>
  <c r="BH56" i="53"/>
  <c r="BG56" i="53"/>
  <c r="BD56" i="53"/>
  <c r="BC56" i="53"/>
  <c r="AZ56" i="53"/>
  <c r="AY56" i="53"/>
  <c r="AV56" i="53"/>
  <c r="AU56" i="53"/>
  <c r="AR56" i="53"/>
  <c r="AQ56" i="53"/>
  <c r="AN56" i="53"/>
  <c r="AM56" i="53"/>
  <c r="AJ56" i="53"/>
  <c r="AI56" i="53"/>
  <c r="AF56" i="53"/>
  <c r="AE56" i="53"/>
  <c r="AB56" i="53"/>
  <c r="AA56" i="53"/>
  <c r="X56" i="53"/>
  <c r="W56" i="53"/>
  <c r="T56" i="53"/>
  <c r="S56" i="53"/>
  <c r="P56" i="53"/>
  <c r="O56" i="53"/>
  <c r="L56" i="53"/>
  <c r="K56" i="53"/>
  <c r="H56" i="53"/>
  <c r="G56" i="53"/>
  <c r="D56" i="53"/>
  <c r="BX55" i="53"/>
  <c r="BW55" i="53"/>
  <c r="BT55" i="53"/>
  <c r="BS55" i="53"/>
  <c r="BP55" i="53"/>
  <c r="BO55" i="53"/>
  <c r="BL55" i="53"/>
  <c r="BK55" i="53"/>
  <c r="BH55" i="53"/>
  <c r="BG55" i="53"/>
  <c r="BD55" i="53"/>
  <c r="BC55" i="53"/>
  <c r="AZ55" i="53"/>
  <c r="AY55" i="53"/>
  <c r="AV55" i="53"/>
  <c r="AU55" i="53"/>
  <c r="AR55" i="53"/>
  <c r="AQ55" i="53"/>
  <c r="AN55" i="53"/>
  <c r="AM55" i="53"/>
  <c r="AJ55" i="53"/>
  <c r="AI55" i="53"/>
  <c r="AF55" i="53"/>
  <c r="AE55" i="53"/>
  <c r="AB55" i="53"/>
  <c r="AA55" i="53"/>
  <c r="X55" i="53"/>
  <c r="W55" i="53"/>
  <c r="T55" i="53"/>
  <c r="S55" i="53"/>
  <c r="P55" i="53"/>
  <c r="O55" i="53"/>
  <c r="L55" i="53"/>
  <c r="K55" i="53"/>
  <c r="H55" i="53"/>
  <c r="G55" i="53"/>
  <c r="D55" i="53"/>
  <c r="CB54" i="53"/>
  <c r="CA54" i="53"/>
  <c r="BX54" i="53"/>
  <c r="BW54" i="53"/>
  <c r="BT54" i="53"/>
  <c r="BS54" i="53"/>
  <c r="BP54" i="53"/>
  <c r="BO54" i="53"/>
  <c r="BL54" i="53"/>
  <c r="BK54" i="53"/>
  <c r="BH54" i="53"/>
  <c r="BG54" i="53"/>
  <c r="BD54" i="53"/>
  <c r="BC54" i="53"/>
  <c r="AZ54" i="53"/>
  <c r="AY54" i="53"/>
  <c r="AV54" i="53"/>
  <c r="AU54" i="53"/>
  <c r="AR54" i="53"/>
  <c r="AQ54" i="53"/>
  <c r="AN54" i="53"/>
  <c r="AM54" i="53"/>
  <c r="AJ54" i="53"/>
  <c r="AI54" i="53"/>
  <c r="AF54" i="53"/>
  <c r="AE54" i="53"/>
  <c r="AB54" i="53"/>
  <c r="AA54" i="53"/>
  <c r="X54" i="53"/>
  <c r="W54" i="53"/>
  <c r="T54" i="53"/>
  <c r="S54" i="53"/>
  <c r="P54" i="53"/>
  <c r="O54" i="53"/>
  <c r="L54" i="53"/>
  <c r="K54" i="53"/>
  <c r="H54" i="53"/>
  <c r="G54" i="53"/>
  <c r="D54" i="53"/>
  <c r="BX53" i="53"/>
  <c r="BW53" i="53"/>
  <c r="BT53" i="53"/>
  <c r="BS53" i="53"/>
  <c r="BP53" i="53"/>
  <c r="BO53" i="53"/>
  <c r="BL53" i="53"/>
  <c r="BK53" i="53"/>
  <c r="BH53" i="53"/>
  <c r="BG53" i="53"/>
  <c r="BD53" i="53"/>
  <c r="BC53" i="53"/>
  <c r="AZ53" i="53"/>
  <c r="AY53" i="53"/>
  <c r="AV53" i="53"/>
  <c r="AU53" i="53"/>
  <c r="AR53" i="53"/>
  <c r="AQ53" i="53"/>
  <c r="AN53" i="53"/>
  <c r="AM53" i="53"/>
  <c r="AJ53" i="53"/>
  <c r="AI53" i="53"/>
  <c r="AF53" i="53"/>
  <c r="AE53" i="53"/>
  <c r="AB53" i="53"/>
  <c r="AA53" i="53"/>
  <c r="X53" i="53"/>
  <c r="W53" i="53"/>
  <c r="T53" i="53"/>
  <c r="S53" i="53"/>
  <c r="P53" i="53"/>
  <c r="O53" i="53"/>
  <c r="L53" i="53"/>
  <c r="K53" i="53"/>
  <c r="H53" i="53"/>
  <c r="G53" i="53"/>
  <c r="D53" i="53"/>
  <c r="BX52" i="53"/>
  <c r="BW52" i="53"/>
  <c r="BT52" i="53"/>
  <c r="BS52" i="53"/>
  <c r="BP52" i="53"/>
  <c r="BO52" i="53"/>
  <c r="BL52" i="53"/>
  <c r="BK52" i="53"/>
  <c r="BH52" i="53"/>
  <c r="BG52" i="53"/>
  <c r="BD52" i="53"/>
  <c r="BC52" i="53"/>
  <c r="AZ52" i="53"/>
  <c r="AY52" i="53"/>
  <c r="AV52" i="53"/>
  <c r="AU52" i="53"/>
  <c r="AR52" i="53"/>
  <c r="AQ52" i="53"/>
  <c r="AN52" i="53"/>
  <c r="AM52" i="53"/>
  <c r="AJ52" i="53"/>
  <c r="AI52" i="53"/>
  <c r="AF52" i="53"/>
  <c r="AE52" i="53"/>
  <c r="AB52" i="53"/>
  <c r="AA52" i="53"/>
  <c r="X52" i="53"/>
  <c r="W52" i="53"/>
  <c r="T52" i="53"/>
  <c r="S52" i="53"/>
  <c r="P52" i="53"/>
  <c r="O52" i="53"/>
  <c r="L52" i="53"/>
  <c r="K52" i="53"/>
  <c r="H52" i="53"/>
  <c r="G52" i="53"/>
  <c r="D52" i="53"/>
  <c r="CB51" i="53"/>
  <c r="CA51" i="53"/>
  <c r="BX51" i="53"/>
  <c r="BW51" i="53"/>
  <c r="BT51" i="53"/>
  <c r="BS51" i="53"/>
  <c r="BP51" i="53"/>
  <c r="BO51" i="53"/>
  <c r="BL51" i="53"/>
  <c r="BK51" i="53"/>
  <c r="BH51" i="53"/>
  <c r="BG51" i="53"/>
  <c r="BD51" i="53"/>
  <c r="BC51" i="53"/>
  <c r="AZ51" i="53"/>
  <c r="AY51" i="53"/>
  <c r="AV51" i="53"/>
  <c r="AU51" i="53"/>
  <c r="AR51" i="53"/>
  <c r="AQ51" i="53"/>
  <c r="AN51" i="53"/>
  <c r="AM51" i="53"/>
  <c r="AJ51" i="53"/>
  <c r="AI51" i="53"/>
  <c r="AF51" i="53"/>
  <c r="AE51" i="53"/>
  <c r="AB51" i="53"/>
  <c r="AA51" i="53"/>
  <c r="X51" i="53"/>
  <c r="W51" i="53"/>
  <c r="T51" i="53"/>
  <c r="S51" i="53"/>
  <c r="P51" i="53"/>
  <c r="O51" i="53"/>
  <c r="L51" i="53"/>
  <c r="K51" i="53"/>
  <c r="H51" i="53"/>
  <c r="G51" i="53"/>
  <c r="D51" i="53"/>
  <c r="BX50" i="53"/>
  <c r="BW50" i="53"/>
  <c r="BT50" i="53"/>
  <c r="BS50" i="53"/>
  <c r="BP50" i="53"/>
  <c r="BO50" i="53"/>
  <c r="BL50" i="53"/>
  <c r="BK50" i="53"/>
  <c r="BH50" i="53"/>
  <c r="BG50" i="53"/>
  <c r="BD50" i="53"/>
  <c r="BC50" i="53"/>
  <c r="AZ50" i="53"/>
  <c r="AY50" i="53"/>
  <c r="AV50" i="53"/>
  <c r="AU50" i="53"/>
  <c r="AR50" i="53"/>
  <c r="AQ50" i="53"/>
  <c r="AN50" i="53"/>
  <c r="AM50" i="53"/>
  <c r="AJ50" i="53"/>
  <c r="AI50" i="53"/>
  <c r="AF50" i="53"/>
  <c r="AE50" i="53"/>
  <c r="AB50" i="53"/>
  <c r="AA50" i="53"/>
  <c r="X50" i="53"/>
  <c r="W50" i="53"/>
  <c r="T50" i="53"/>
  <c r="S50" i="53"/>
  <c r="P50" i="53"/>
  <c r="O50" i="53"/>
  <c r="L50" i="53"/>
  <c r="K50" i="53"/>
  <c r="H50" i="53"/>
  <c r="G50" i="53"/>
  <c r="D50" i="53"/>
  <c r="BX49" i="53"/>
  <c r="BW49" i="53"/>
  <c r="BT49" i="53"/>
  <c r="BS49" i="53"/>
  <c r="BP49" i="53"/>
  <c r="BO49" i="53"/>
  <c r="BL49" i="53"/>
  <c r="BK49" i="53"/>
  <c r="BH49" i="53"/>
  <c r="BG49" i="53"/>
  <c r="BD49" i="53"/>
  <c r="BC49" i="53"/>
  <c r="AZ49" i="53"/>
  <c r="AY49" i="53"/>
  <c r="AV49" i="53"/>
  <c r="AU49" i="53"/>
  <c r="AR49" i="53"/>
  <c r="AQ49" i="53"/>
  <c r="AN49" i="53"/>
  <c r="AM49" i="53"/>
  <c r="AJ49" i="53"/>
  <c r="AI49" i="53"/>
  <c r="AF49" i="53"/>
  <c r="AE49" i="53"/>
  <c r="AB49" i="53"/>
  <c r="AA49" i="53"/>
  <c r="X49" i="53"/>
  <c r="W49" i="53"/>
  <c r="T49" i="53"/>
  <c r="S49" i="53"/>
  <c r="P49" i="53"/>
  <c r="O49" i="53"/>
  <c r="L49" i="53"/>
  <c r="K49" i="53"/>
  <c r="H49" i="53"/>
  <c r="G49" i="53"/>
  <c r="D49" i="53"/>
  <c r="BX48" i="53"/>
  <c r="BW48" i="53"/>
  <c r="BT48" i="53"/>
  <c r="BS48" i="53"/>
  <c r="BP48" i="53"/>
  <c r="BO48" i="53"/>
  <c r="BL48" i="53"/>
  <c r="BK48" i="53"/>
  <c r="BH48" i="53"/>
  <c r="BG48" i="53"/>
  <c r="BD48" i="53"/>
  <c r="BC48" i="53"/>
  <c r="AZ48" i="53"/>
  <c r="AY48" i="53"/>
  <c r="AV48" i="53"/>
  <c r="AU48" i="53"/>
  <c r="AR48" i="53"/>
  <c r="AQ48" i="53"/>
  <c r="AN48" i="53"/>
  <c r="AM48" i="53"/>
  <c r="AJ48" i="53"/>
  <c r="AI48" i="53"/>
  <c r="AF48" i="53"/>
  <c r="AE48" i="53"/>
  <c r="AB48" i="53"/>
  <c r="AA48" i="53"/>
  <c r="X48" i="53"/>
  <c r="W48" i="53"/>
  <c r="T48" i="53"/>
  <c r="S48" i="53"/>
  <c r="P48" i="53"/>
  <c r="O48" i="53"/>
  <c r="L48" i="53"/>
  <c r="K48" i="53"/>
  <c r="H48" i="53"/>
  <c r="G48" i="53"/>
  <c r="D48" i="53"/>
  <c r="CB47" i="53"/>
  <c r="CA47" i="53"/>
  <c r="BX47" i="53"/>
  <c r="BW47" i="53"/>
  <c r="BT47" i="53"/>
  <c r="BS47" i="53"/>
  <c r="BP47" i="53"/>
  <c r="BO47" i="53"/>
  <c r="BL47" i="53"/>
  <c r="BK47" i="53"/>
  <c r="BH47" i="53"/>
  <c r="BG47" i="53"/>
  <c r="BD47" i="53"/>
  <c r="BC47" i="53"/>
  <c r="AZ47" i="53"/>
  <c r="AY47" i="53"/>
  <c r="AV47" i="53"/>
  <c r="AU47" i="53"/>
  <c r="AR47" i="53"/>
  <c r="AQ47" i="53"/>
  <c r="AN47" i="53"/>
  <c r="AM47" i="53"/>
  <c r="AJ47" i="53"/>
  <c r="AI47" i="53"/>
  <c r="AF47" i="53"/>
  <c r="AE47" i="53"/>
  <c r="AB47" i="53"/>
  <c r="AA47" i="53"/>
  <c r="X47" i="53"/>
  <c r="W47" i="53"/>
  <c r="T47" i="53"/>
  <c r="S47" i="53"/>
  <c r="P47" i="53"/>
  <c r="O47" i="53"/>
  <c r="L47" i="53"/>
  <c r="K47" i="53"/>
  <c r="H47" i="53"/>
  <c r="G47" i="53"/>
  <c r="D47" i="53"/>
  <c r="BX46" i="53"/>
  <c r="BW46" i="53"/>
  <c r="BT46" i="53"/>
  <c r="BS46" i="53"/>
  <c r="BP46" i="53"/>
  <c r="BO46" i="53"/>
  <c r="BL46" i="53"/>
  <c r="BK46" i="53"/>
  <c r="BH46" i="53"/>
  <c r="BG46" i="53"/>
  <c r="BD46" i="53"/>
  <c r="BC46" i="53"/>
  <c r="AZ46" i="53"/>
  <c r="AY46" i="53"/>
  <c r="AV46" i="53"/>
  <c r="AU46" i="53"/>
  <c r="AR46" i="53"/>
  <c r="AQ46" i="53"/>
  <c r="AN46" i="53"/>
  <c r="AM46" i="53"/>
  <c r="AJ46" i="53"/>
  <c r="AI46" i="53"/>
  <c r="AF46" i="53"/>
  <c r="AE46" i="53"/>
  <c r="AB46" i="53"/>
  <c r="AA46" i="53"/>
  <c r="X46" i="53"/>
  <c r="W46" i="53"/>
  <c r="T46" i="53"/>
  <c r="S46" i="53"/>
  <c r="P46" i="53"/>
  <c r="O46" i="53"/>
  <c r="L46" i="53"/>
  <c r="K46" i="53"/>
  <c r="H46" i="53"/>
  <c r="G46" i="53"/>
  <c r="D46" i="53"/>
  <c r="BX45" i="53"/>
  <c r="BW45" i="53"/>
  <c r="BT45" i="53"/>
  <c r="BS45" i="53"/>
  <c r="BP45" i="53"/>
  <c r="BO45" i="53"/>
  <c r="BL45" i="53"/>
  <c r="BK45" i="53"/>
  <c r="BH45" i="53"/>
  <c r="BG45" i="53"/>
  <c r="BD45" i="53"/>
  <c r="BC45" i="53"/>
  <c r="AZ45" i="53"/>
  <c r="AY45" i="53"/>
  <c r="AV45" i="53"/>
  <c r="AU45" i="53"/>
  <c r="AR45" i="53"/>
  <c r="AQ45" i="53"/>
  <c r="AN45" i="53"/>
  <c r="AM45" i="53"/>
  <c r="AJ45" i="53"/>
  <c r="AI45" i="53"/>
  <c r="AF45" i="53"/>
  <c r="AE45" i="53"/>
  <c r="AB45" i="53"/>
  <c r="AA45" i="53"/>
  <c r="X45" i="53"/>
  <c r="W45" i="53"/>
  <c r="T45" i="53"/>
  <c r="S45" i="53"/>
  <c r="P45" i="53"/>
  <c r="O45" i="53"/>
  <c r="L45" i="53"/>
  <c r="K45" i="53"/>
  <c r="H45" i="53"/>
  <c r="G45" i="53"/>
  <c r="D45" i="53"/>
  <c r="BX44" i="53"/>
  <c r="BW44" i="53"/>
  <c r="BT44" i="53"/>
  <c r="BS44" i="53"/>
  <c r="BP44" i="53"/>
  <c r="BO44" i="53"/>
  <c r="BL44" i="53"/>
  <c r="BK44" i="53"/>
  <c r="BH44" i="53"/>
  <c r="BG44" i="53"/>
  <c r="BD44" i="53"/>
  <c r="BC44" i="53"/>
  <c r="AZ44" i="53"/>
  <c r="AY44" i="53"/>
  <c r="AV44" i="53"/>
  <c r="AU44" i="53"/>
  <c r="AR44" i="53"/>
  <c r="AQ44" i="53"/>
  <c r="AN44" i="53"/>
  <c r="AM44" i="53"/>
  <c r="AJ44" i="53"/>
  <c r="AI44" i="53"/>
  <c r="AF44" i="53"/>
  <c r="AE44" i="53"/>
  <c r="AB44" i="53"/>
  <c r="AA44" i="53"/>
  <c r="X44" i="53"/>
  <c r="W44" i="53"/>
  <c r="T44" i="53"/>
  <c r="S44" i="53"/>
  <c r="P44" i="53"/>
  <c r="O44" i="53"/>
  <c r="L44" i="53"/>
  <c r="K44" i="53"/>
  <c r="H44" i="53"/>
  <c r="G44" i="53"/>
  <c r="D44" i="53"/>
  <c r="BX43" i="53"/>
  <c r="BW43" i="53"/>
  <c r="BT43" i="53"/>
  <c r="BS43" i="53"/>
  <c r="BP43" i="53"/>
  <c r="BO43" i="53"/>
  <c r="BL43" i="53"/>
  <c r="BK43" i="53"/>
  <c r="BH43" i="53"/>
  <c r="BG43" i="53"/>
  <c r="BD43" i="53"/>
  <c r="BC43" i="53"/>
  <c r="AZ43" i="53"/>
  <c r="AY43" i="53"/>
  <c r="AV43" i="53"/>
  <c r="AU43" i="53"/>
  <c r="AR43" i="53"/>
  <c r="AQ43" i="53"/>
  <c r="AN43" i="53"/>
  <c r="AM43" i="53"/>
  <c r="AJ43" i="53"/>
  <c r="AI43" i="53"/>
  <c r="AF43" i="53"/>
  <c r="AE43" i="53"/>
  <c r="AB43" i="53"/>
  <c r="AA43" i="53"/>
  <c r="X43" i="53"/>
  <c r="W43" i="53"/>
  <c r="T43" i="53"/>
  <c r="S43" i="53"/>
  <c r="P43" i="53"/>
  <c r="O43" i="53"/>
  <c r="L43" i="53"/>
  <c r="K43" i="53"/>
  <c r="H43" i="53"/>
  <c r="G43" i="53"/>
  <c r="D43" i="53"/>
  <c r="CB42" i="53"/>
  <c r="CA42" i="53"/>
  <c r="BX42" i="53"/>
  <c r="BW42" i="53"/>
  <c r="BT42" i="53"/>
  <c r="BS42" i="53"/>
  <c r="BP42" i="53"/>
  <c r="BO42" i="53"/>
  <c r="BL42" i="53"/>
  <c r="BK42" i="53"/>
  <c r="BH42" i="53"/>
  <c r="BG42" i="53"/>
  <c r="BD42" i="53"/>
  <c r="BC42" i="53"/>
  <c r="AZ42" i="53"/>
  <c r="AY42" i="53"/>
  <c r="AV42" i="53"/>
  <c r="AU42" i="53"/>
  <c r="AR42" i="53"/>
  <c r="AQ42" i="53"/>
  <c r="AN42" i="53"/>
  <c r="AM42" i="53"/>
  <c r="AJ42" i="53"/>
  <c r="AI42" i="53"/>
  <c r="AF42" i="53"/>
  <c r="AE42" i="53"/>
  <c r="AB42" i="53"/>
  <c r="AA42" i="53"/>
  <c r="X42" i="53"/>
  <c r="W42" i="53"/>
  <c r="T42" i="53"/>
  <c r="S42" i="53"/>
  <c r="P42" i="53"/>
  <c r="O42" i="53"/>
  <c r="L42" i="53"/>
  <c r="K42" i="53"/>
  <c r="H42" i="53"/>
  <c r="G42" i="53"/>
  <c r="D42" i="53"/>
  <c r="BX41" i="53"/>
  <c r="BW41" i="53"/>
  <c r="BT41" i="53"/>
  <c r="BS41" i="53"/>
  <c r="BP41" i="53"/>
  <c r="BO41" i="53"/>
  <c r="BL41" i="53"/>
  <c r="BK41" i="53"/>
  <c r="BH41" i="53"/>
  <c r="BG41" i="53"/>
  <c r="BD41" i="53"/>
  <c r="BC41" i="53"/>
  <c r="AZ41" i="53"/>
  <c r="AY41" i="53"/>
  <c r="AV41" i="53"/>
  <c r="AU41" i="53"/>
  <c r="AR41" i="53"/>
  <c r="AQ41" i="53"/>
  <c r="AN41" i="53"/>
  <c r="AM41" i="53"/>
  <c r="AJ41" i="53"/>
  <c r="AI41" i="53"/>
  <c r="AF41" i="53"/>
  <c r="AE41" i="53"/>
  <c r="AB41" i="53"/>
  <c r="AA41" i="53"/>
  <c r="X41" i="53"/>
  <c r="W41" i="53"/>
  <c r="T41" i="53"/>
  <c r="S41" i="53"/>
  <c r="P41" i="53"/>
  <c r="O41" i="53"/>
  <c r="L41" i="53"/>
  <c r="K41" i="53"/>
  <c r="H41" i="53"/>
  <c r="G41" i="53"/>
  <c r="D41" i="53"/>
  <c r="BX40" i="53"/>
  <c r="BW40" i="53"/>
  <c r="BT40" i="53"/>
  <c r="BS40" i="53"/>
  <c r="BP40" i="53"/>
  <c r="BO40" i="53"/>
  <c r="BL40" i="53"/>
  <c r="BK40" i="53"/>
  <c r="BH40" i="53"/>
  <c r="BG40" i="53"/>
  <c r="BD40" i="53"/>
  <c r="BC40" i="53"/>
  <c r="AZ40" i="53"/>
  <c r="AY40" i="53"/>
  <c r="AV40" i="53"/>
  <c r="AU40" i="53"/>
  <c r="AR40" i="53"/>
  <c r="AQ40" i="53"/>
  <c r="AN40" i="53"/>
  <c r="AM40" i="53"/>
  <c r="AJ40" i="53"/>
  <c r="AI40" i="53"/>
  <c r="AF40" i="53"/>
  <c r="AE40" i="53"/>
  <c r="AB40" i="53"/>
  <c r="AA40" i="53"/>
  <c r="X40" i="53"/>
  <c r="W40" i="53"/>
  <c r="T40" i="53"/>
  <c r="S40" i="53"/>
  <c r="P40" i="53"/>
  <c r="O40" i="53"/>
  <c r="L40" i="53"/>
  <c r="K40" i="53"/>
  <c r="H40" i="53"/>
  <c r="G40" i="53"/>
  <c r="D40" i="53"/>
  <c r="BX39" i="53"/>
  <c r="BW39" i="53"/>
  <c r="BT39" i="53"/>
  <c r="BS39" i="53"/>
  <c r="BP39" i="53"/>
  <c r="BO39" i="53"/>
  <c r="BL39" i="53"/>
  <c r="BK39" i="53"/>
  <c r="BH39" i="53"/>
  <c r="BG39" i="53"/>
  <c r="BD39" i="53"/>
  <c r="BC39" i="53"/>
  <c r="AZ39" i="53"/>
  <c r="AY39" i="53"/>
  <c r="AV39" i="53"/>
  <c r="AU39" i="53"/>
  <c r="AR39" i="53"/>
  <c r="AQ39" i="53"/>
  <c r="AN39" i="53"/>
  <c r="AM39" i="53"/>
  <c r="AJ39" i="53"/>
  <c r="AI39" i="53"/>
  <c r="AF39" i="53"/>
  <c r="AE39" i="53"/>
  <c r="AB39" i="53"/>
  <c r="AA39" i="53"/>
  <c r="X39" i="53"/>
  <c r="W39" i="53"/>
  <c r="T39" i="53"/>
  <c r="S39" i="53"/>
  <c r="P39" i="53"/>
  <c r="O39" i="53"/>
  <c r="L39" i="53"/>
  <c r="K39" i="53"/>
  <c r="H39" i="53"/>
  <c r="G39" i="53"/>
  <c r="D39" i="53"/>
  <c r="BX38" i="53"/>
  <c r="BW38" i="53"/>
  <c r="BT38" i="53"/>
  <c r="BS38" i="53"/>
  <c r="BP38" i="53"/>
  <c r="BO38" i="53"/>
  <c r="BL38" i="53"/>
  <c r="BK38" i="53"/>
  <c r="BH38" i="53"/>
  <c r="BG38" i="53"/>
  <c r="BD38" i="53"/>
  <c r="BC38" i="53"/>
  <c r="AZ38" i="53"/>
  <c r="AY38" i="53"/>
  <c r="AV38" i="53"/>
  <c r="AU38" i="53"/>
  <c r="AR38" i="53"/>
  <c r="AQ38" i="53"/>
  <c r="AN38" i="53"/>
  <c r="AM38" i="53"/>
  <c r="AJ38" i="53"/>
  <c r="AI38" i="53"/>
  <c r="AF38" i="53"/>
  <c r="AE38" i="53"/>
  <c r="AB38" i="53"/>
  <c r="AA38" i="53"/>
  <c r="X38" i="53"/>
  <c r="W38" i="53"/>
  <c r="T38" i="53"/>
  <c r="S38" i="53"/>
  <c r="P38" i="53"/>
  <c r="O38" i="53"/>
  <c r="L38" i="53"/>
  <c r="K38" i="53"/>
  <c r="H38" i="53"/>
  <c r="G38" i="53"/>
  <c r="D38" i="53"/>
  <c r="BX37" i="53"/>
  <c r="BW37" i="53"/>
  <c r="BT37" i="53"/>
  <c r="BS37" i="53"/>
  <c r="BP37" i="53"/>
  <c r="BO37" i="53"/>
  <c r="BL37" i="53"/>
  <c r="BK37" i="53"/>
  <c r="BH37" i="53"/>
  <c r="BG37" i="53"/>
  <c r="BD37" i="53"/>
  <c r="BC37" i="53"/>
  <c r="AZ37" i="53"/>
  <c r="AY37" i="53"/>
  <c r="AV37" i="53"/>
  <c r="AU37" i="53"/>
  <c r="AR37" i="53"/>
  <c r="AQ37" i="53"/>
  <c r="AN37" i="53"/>
  <c r="AM37" i="53"/>
  <c r="AJ37" i="53"/>
  <c r="AI37" i="53"/>
  <c r="AF37" i="53"/>
  <c r="AE37" i="53"/>
  <c r="AB37" i="53"/>
  <c r="AA37" i="53"/>
  <c r="X37" i="53"/>
  <c r="W37" i="53"/>
  <c r="T37" i="53"/>
  <c r="S37" i="53"/>
  <c r="P37" i="53"/>
  <c r="O37" i="53"/>
  <c r="L37" i="53"/>
  <c r="K37" i="53"/>
  <c r="H37" i="53"/>
  <c r="G37" i="53"/>
  <c r="D37" i="53"/>
  <c r="CB36" i="53"/>
  <c r="CA36" i="53"/>
  <c r="BX36" i="53"/>
  <c r="BW36" i="53"/>
  <c r="BT36" i="53"/>
  <c r="BS36" i="53"/>
  <c r="BP36" i="53"/>
  <c r="BO36" i="53"/>
  <c r="BL36" i="53"/>
  <c r="BK36" i="53"/>
  <c r="BH36" i="53"/>
  <c r="BG36" i="53"/>
  <c r="BD36" i="53"/>
  <c r="BC36" i="53"/>
  <c r="AZ36" i="53"/>
  <c r="AY36" i="53"/>
  <c r="AV36" i="53"/>
  <c r="AU36" i="53"/>
  <c r="AR36" i="53"/>
  <c r="AQ36" i="53"/>
  <c r="AN36" i="53"/>
  <c r="AM36" i="53"/>
  <c r="AJ36" i="53"/>
  <c r="AI36" i="53"/>
  <c r="AF36" i="53"/>
  <c r="AE36" i="53"/>
  <c r="AB36" i="53"/>
  <c r="AA36" i="53"/>
  <c r="X36" i="53"/>
  <c r="W36" i="53"/>
  <c r="T36" i="53"/>
  <c r="S36" i="53"/>
  <c r="P36" i="53"/>
  <c r="O36" i="53"/>
  <c r="L36" i="53"/>
  <c r="K36" i="53"/>
  <c r="H36" i="53"/>
  <c r="G36" i="53"/>
  <c r="D36" i="53"/>
  <c r="BX35" i="53"/>
  <c r="BW35" i="53"/>
  <c r="BT35" i="53"/>
  <c r="BS35" i="53"/>
  <c r="BP35" i="53"/>
  <c r="BO35" i="53"/>
  <c r="BL35" i="53"/>
  <c r="BK35" i="53"/>
  <c r="BH35" i="53"/>
  <c r="BG35" i="53"/>
  <c r="BD35" i="53"/>
  <c r="BC35" i="53"/>
  <c r="AZ35" i="53"/>
  <c r="AY35" i="53"/>
  <c r="AV35" i="53"/>
  <c r="AU35" i="53"/>
  <c r="AR35" i="53"/>
  <c r="AQ35" i="53"/>
  <c r="AN35" i="53"/>
  <c r="AM35" i="53"/>
  <c r="AJ35" i="53"/>
  <c r="AI35" i="53"/>
  <c r="AF35" i="53"/>
  <c r="AE35" i="53"/>
  <c r="AB35" i="53"/>
  <c r="AA35" i="53"/>
  <c r="X35" i="53"/>
  <c r="W35" i="53"/>
  <c r="T35" i="53"/>
  <c r="S35" i="53"/>
  <c r="P35" i="53"/>
  <c r="O35" i="53"/>
  <c r="L35" i="53"/>
  <c r="K35" i="53"/>
  <c r="H35" i="53"/>
  <c r="G35" i="53"/>
  <c r="D35" i="53"/>
  <c r="BX34" i="53"/>
  <c r="BW34" i="53"/>
  <c r="BT34" i="53"/>
  <c r="BS34" i="53"/>
  <c r="BP34" i="53"/>
  <c r="BO34" i="53"/>
  <c r="BL34" i="53"/>
  <c r="BK34" i="53"/>
  <c r="BH34" i="53"/>
  <c r="BG34" i="53"/>
  <c r="BD34" i="53"/>
  <c r="BC34" i="53"/>
  <c r="AZ34" i="53"/>
  <c r="AY34" i="53"/>
  <c r="AV34" i="53"/>
  <c r="AU34" i="53"/>
  <c r="AR34" i="53"/>
  <c r="AQ34" i="53"/>
  <c r="AN34" i="53"/>
  <c r="AM34" i="53"/>
  <c r="AJ34" i="53"/>
  <c r="AI34" i="53"/>
  <c r="AF34" i="53"/>
  <c r="AE34" i="53"/>
  <c r="AB34" i="53"/>
  <c r="AA34" i="53"/>
  <c r="X34" i="53"/>
  <c r="W34" i="53"/>
  <c r="T34" i="53"/>
  <c r="S34" i="53"/>
  <c r="P34" i="53"/>
  <c r="O34" i="53"/>
  <c r="L34" i="53"/>
  <c r="K34" i="53"/>
  <c r="H34" i="53"/>
  <c r="G34" i="53"/>
  <c r="D34" i="53"/>
  <c r="BX33" i="53"/>
  <c r="BW33" i="53"/>
  <c r="BT33" i="53"/>
  <c r="BS33" i="53"/>
  <c r="BP33" i="53"/>
  <c r="BO33" i="53"/>
  <c r="BL33" i="53"/>
  <c r="BK33" i="53"/>
  <c r="BH33" i="53"/>
  <c r="BG33" i="53"/>
  <c r="BD33" i="53"/>
  <c r="BC33" i="53"/>
  <c r="AZ33" i="53"/>
  <c r="AY33" i="53"/>
  <c r="AV33" i="53"/>
  <c r="AU33" i="53"/>
  <c r="AR33" i="53"/>
  <c r="AQ33" i="53"/>
  <c r="AN33" i="53"/>
  <c r="AM33" i="53"/>
  <c r="AJ33" i="53"/>
  <c r="AI33" i="53"/>
  <c r="AF33" i="53"/>
  <c r="AE33" i="53"/>
  <c r="AB33" i="53"/>
  <c r="AA33" i="53"/>
  <c r="X33" i="53"/>
  <c r="W33" i="53"/>
  <c r="T33" i="53"/>
  <c r="S33" i="53"/>
  <c r="P33" i="53"/>
  <c r="O33" i="53"/>
  <c r="L33" i="53"/>
  <c r="K33" i="53"/>
  <c r="H33" i="53"/>
  <c r="G33" i="53"/>
  <c r="D33" i="53"/>
  <c r="BX32" i="53"/>
  <c r="BW32" i="53"/>
  <c r="BT32" i="53"/>
  <c r="BS32" i="53"/>
  <c r="BP32" i="53"/>
  <c r="BO32" i="53"/>
  <c r="BL32" i="53"/>
  <c r="BK32" i="53"/>
  <c r="BH32" i="53"/>
  <c r="BG32" i="53"/>
  <c r="BD32" i="53"/>
  <c r="BC32" i="53"/>
  <c r="AZ32" i="53"/>
  <c r="AY32" i="53"/>
  <c r="AV32" i="53"/>
  <c r="AU32" i="53"/>
  <c r="AR32" i="53"/>
  <c r="AQ32" i="53"/>
  <c r="AN32" i="53"/>
  <c r="AM32" i="53"/>
  <c r="AJ32" i="53"/>
  <c r="AI32" i="53"/>
  <c r="AF32" i="53"/>
  <c r="AE32" i="53"/>
  <c r="AB32" i="53"/>
  <c r="AA32" i="53"/>
  <c r="X32" i="53"/>
  <c r="W32" i="53"/>
  <c r="T32" i="53"/>
  <c r="S32" i="53"/>
  <c r="P32" i="53"/>
  <c r="O32" i="53"/>
  <c r="L32" i="53"/>
  <c r="K32" i="53"/>
  <c r="H32" i="53"/>
  <c r="G32" i="53"/>
  <c r="D32" i="53"/>
  <c r="BX31" i="53"/>
  <c r="BW31" i="53"/>
  <c r="BT31" i="53"/>
  <c r="BS31" i="53"/>
  <c r="BP31" i="53"/>
  <c r="BO31" i="53"/>
  <c r="BL31" i="53"/>
  <c r="BK31" i="53"/>
  <c r="BH31" i="53"/>
  <c r="BG31" i="53"/>
  <c r="BD31" i="53"/>
  <c r="BC31" i="53"/>
  <c r="AZ31" i="53"/>
  <c r="AY31" i="53"/>
  <c r="AV31" i="53"/>
  <c r="AU31" i="53"/>
  <c r="AR31" i="53"/>
  <c r="AQ31" i="53"/>
  <c r="AN31" i="53"/>
  <c r="AM31" i="53"/>
  <c r="AJ31" i="53"/>
  <c r="AI31" i="53"/>
  <c r="AF31" i="53"/>
  <c r="AE31" i="53"/>
  <c r="AB31" i="53"/>
  <c r="AA31" i="53"/>
  <c r="X31" i="53"/>
  <c r="W31" i="53"/>
  <c r="T31" i="53"/>
  <c r="S31" i="53"/>
  <c r="P31" i="53"/>
  <c r="O31" i="53"/>
  <c r="L31" i="53"/>
  <c r="K31" i="53"/>
  <c r="H31" i="53"/>
  <c r="G31" i="53"/>
  <c r="D31" i="53"/>
  <c r="BX30" i="53"/>
  <c r="BW30" i="53"/>
  <c r="BT30" i="53"/>
  <c r="BS30" i="53"/>
  <c r="BP30" i="53"/>
  <c r="BO30" i="53"/>
  <c r="BL30" i="53"/>
  <c r="BK30" i="53"/>
  <c r="BH30" i="53"/>
  <c r="BG30" i="53"/>
  <c r="BD30" i="53"/>
  <c r="BC30" i="53"/>
  <c r="AZ30" i="53"/>
  <c r="AY30" i="53"/>
  <c r="AV30" i="53"/>
  <c r="AU30" i="53"/>
  <c r="AR30" i="53"/>
  <c r="AQ30" i="53"/>
  <c r="AN30" i="53"/>
  <c r="AM30" i="53"/>
  <c r="AJ30" i="53"/>
  <c r="AI30" i="53"/>
  <c r="AF30" i="53"/>
  <c r="AE30" i="53"/>
  <c r="AB30" i="53"/>
  <c r="AA30" i="53"/>
  <c r="X30" i="53"/>
  <c r="W30" i="53"/>
  <c r="T30" i="53"/>
  <c r="S30" i="53"/>
  <c r="P30" i="53"/>
  <c r="O30" i="53"/>
  <c r="L30" i="53"/>
  <c r="K30" i="53"/>
  <c r="H30" i="53"/>
  <c r="G30" i="53"/>
  <c r="D30" i="53"/>
  <c r="BX29" i="53"/>
  <c r="BW29" i="53"/>
  <c r="BT29" i="53"/>
  <c r="BS29" i="53"/>
  <c r="BP29" i="53"/>
  <c r="BO29" i="53"/>
  <c r="BL29" i="53"/>
  <c r="BK29" i="53"/>
  <c r="BH29" i="53"/>
  <c r="BG29" i="53"/>
  <c r="BD29" i="53"/>
  <c r="BC29" i="53"/>
  <c r="AZ29" i="53"/>
  <c r="AY29" i="53"/>
  <c r="AV29" i="53"/>
  <c r="AU29" i="53"/>
  <c r="AR29" i="53"/>
  <c r="AQ29" i="53"/>
  <c r="AN29" i="53"/>
  <c r="AM29" i="53"/>
  <c r="AJ29" i="53"/>
  <c r="AI29" i="53"/>
  <c r="AF29" i="53"/>
  <c r="AE29" i="53"/>
  <c r="AB29" i="53"/>
  <c r="AA29" i="53"/>
  <c r="X29" i="53"/>
  <c r="W29" i="53"/>
  <c r="T29" i="53"/>
  <c r="S29" i="53"/>
  <c r="P29" i="53"/>
  <c r="O29" i="53"/>
  <c r="L29" i="53"/>
  <c r="K29" i="53"/>
  <c r="H29" i="53"/>
  <c r="G29" i="53"/>
  <c r="D29" i="53"/>
  <c r="BX28" i="53"/>
  <c r="BW28" i="53"/>
  <c r="BT28" i="53"/>
  <c r="BS28" i="53"/>
  <c r="BP28" i="53"/>
  <c r="BO28" i="53"/>
  <c r="BL28" i="53"/>
  <c r="BK28" i="53"/>
  <c r="BH28" i="53"/>
  <c r="BG28" i="53"/>
  <c r="BD28" i="53"/>
  <c r="BC28" i="53"/>
  <c r="AZ28" i="53"/>
  <c r="AY28" i="53"/>
  <c r="AV28" i="53"/>
  <c r="AU28" i="53"/>
  <c r="AR28" i="53"/>
  <c r="AQ28" i="53"/>
  <c r="AN28" i="53"/>
  <c r="AM28" i="53"/>
  <c r="AJ28" i="53"/>
  <c r="AI28" i="53"/>
  <c r="AF28" i="53"/>
  <c r="AE28" i="53"/>
  <c r="AB28" i="53"/>
  <c r="AA28" i="53"/>
  <c r="X28" i="53"/>
  <c r="W28" i="53"/>
  <c r="T28" i="53"/>
  <c r="S28" i="53"/>
  <c r="P28" i="53"/>
  <c r="O28" i="53"/>
  <c r="L28" i="53"/>
  <c r="K28" i="53"/>
  <c r="H28" i="53"/>
  <c r="G28" i="53"/>
  <c r="D28" i="53"/>
  <c r="BX27" i="53"/>
  <c r="BW27" i="53"/>
  <c r="BT27" i="53"/>
  <c r="BS27" i="53"/>
  <c r="BP27" i="53"/>
  <c r="BO27" i="53"/>
  <c r="BL27" i="53"/>
  <c r="BK27" i="53"/>
  <c r="BH27" i="53"/>
  <c r="BG27" i="53"/>
  <c r="BD27" i="53"/>
  <c r="BC27" i="53"/>
  <c r="AZ27" i="53"/>
  <c r="AY27" i="53"/>
  <c r="AV27" i="53"/>
  <c r="AU27" i="53"/>
  <c r="AR27" i="53"/>
  <c r="AQ27" i="53"/>
  <c r="AN27" i="53"/>
  <c r="AM27" i="53"/>
  <c r="AJ27" i="53"/>
  <c r="AI27" i="53"/>
  <c r="AF27" i="53"/>
  <c r="AE27" i="53"/>
  <c r="AB27" i="53"/>
  <c r="AA27" i="53"/>
  <c r="X27" i="53"/>
  <c r="W27" i="53"/>
  <c r="T27" i="53"/>
  <c r="S27" i="53"/>
  <c r="P27" i="53"/>
  <c r="O27" i="53"/>
  <c r="L27" i="53"/>
  <c r="K27" i="53"/>
  <c r="H27" i="53"/>
  <c r="G27" i="53"/>
  <c r="D27" i="53"/>
  <c r="CB26" i="53"/>
  <c r="CA26" i="53"/>
  <c r="BX26" i="53"/>
  <c r="BW26" i="53"/>
  <c r="BT26" i="53"/>
  <c r="BS26" i="53"/>
  <c r="BP26" i="53"/>
  <c r="BO26" i="53"/>
  <c r="BL26" i="53"/>
  <c r="BK26" i="53"/>
  <c r="BH26" i="53"/>
  <c r="BG26" i="53"/>
  <c r="BD26" i="53"/>
  <c r="BC26" i="53"/>
  <c r="AZ26" i="53"/>
  <c r="AY26" i="53"/>
  <c r="AV26" i="53"/>
  <c r="AU26" i="53"/>
  <c r="AR26" i="53"/>
  <c r="AQ26" i="53"/>
  <c r="AN26" i="53"/>
  <c r="AM26" i="53"/>
  <c r="AJ26" i="53"/>
  <c r="AI26" i="53"/>
  <c r="AF26" i="53"/>
  <c r="AE26" i="53"/>
  <c r="AB26" i="53"/>
  <c r="AA26" i="53"/>
  <c r="X26" i="53"/>
  <c r="W26" i="53"/>
  <c r="T26" i="53"/>
  <c r="S26" i="53"/>
  <c r="P26" i="53"/>
  <c r="O26" i="53"/>
  <c r="L26" i="53"/>
  <c r="K26" i="53"/>
  <c r="H26" i="53"/>
  <c r="G26" i="53"/>
  <c r="D26" i="53"/>
  <c r="CB25" i="53"/>
  <c r="CA25" i="53"/>
  <c r="BX25" i="53"/>
  <c r="BW25" i="53"/>
  <c r="BT25" i="53"/>
  <c r="BS25" i="53"/>
  <c r="BP25" i="53"/>
  <c r="BO25" i="53"/>
  <c r="BL25" i="53"/>
  <c r="BK25" i="53"/>
  <c r="BH25" i="53"/>
  <c r="BG25" i="53"/>
  <c r="BD25" i="53"/>
  <c r="BC25" i="53"/>
  <c r="AZ25" i="53"/>
  <c r="AY25" i="53"/>
  <c r="AV25" i="53"/>
  <c r="AU25" i="53"/>
  <c r="AR25" i="53"/>
  <c r="AQ25" i="53"/>
  <c r="AN25" i="53"/>
  <c r="AM25" i="53"/>
  <c r="AJ25" i="53"/>
  <c r="AI25" i="53"/>
  <c r="AF25" i="53"/>
  <c r="AE25" i="53"/>
  <c r="AB25" i="53"/>
  <c r="AA25" i="53"/>
  <c r="X25" i="53"/>
  <c r="W25" i="53"/>
  <c r="T25" i="53"/>
  <c r="S25" i="53"/>
  <c r="P25" i="53"/>
  <c r="O25" i="53"/>
  <c r="L25" i="53"/>
  <c r="K25" i="53"/>
  <c r="H25" i="53"/>
  <c r="G25" i="53"/>
  <c r="D25" i="53"/>
  <c r="BX24" i="53"/>
  <c r="BW24" i="53"/>
  <c r="BT24" i="53"/>
  <c r="BS24" i="53"/>
  <c r="BP24" i="53"/>
  <c r="BO24" i="53"/>
  <c r="BL24" i="53"/>
  <c r="BK24" i="53"/>
  <c r="BH24" i="53"/>
  <c r="BG24" i="53"/>
  <c r="BD24" i="53"/>
  <c r="BC24" i="53"/>
  <c r="AZ24" i="53"/>
  <c r="AY24" i="53"/>
  <c r="AV24" i="53"/>
  <c r="AU24" i="53"/>
  <c r="AR24" i="53"/>
  <c r="AQ24" i="53"/>
  <c r="AN24" i="53"/>
  <c r="AM24" i="53"/>
  <c r="AJ24" i="53"/>
  <c r="AI24" i="53"/>
  <c r="AF24" i="53"/>
  <c r="AE24" i="53"/>
  <c r="AB24" i="53"/>
  <c r="AA24" i="53"/>
  <c r="X24" i="53"/>
  <c r="W24" i="53"/>
  <c r="T24" i="53"/>
  <c r="S24" i="53"/>
  <c r="P24" i="53"/>
  <c r="O24" i="53"/>
  <c r="L24" i="53"/>
  <c r="K24" i="53"/>
  <c r="H24" i="53"/>
  <c r="G24" i="53"/>
  <c r="D24" i="53"/>
  <c r="BX23" i="53"/>
  <c r="BW23" i="53"/>
  <c r="BT23" i="53"/>
  <c r="BS23" i="53"/>
  <c r="BP23" i="53"/>
  <c r="BO23" i="53"/>
  <c r="BL23" i="53"/>
  <c r="BK23" i="53"/>
  <c r="BH23" i="53"/>
  <c r="BG23" i="53"/>
  <c r="BD23" i="53"/>
  <c r="BC23" i="53"/>
  <c r="AZ23" i="53"/>
  <c r="AY23" i="53"/>
  <c r="AV23" i="53"/>
  <c r="AU23" i="53"/>
  <c r="AR23" i="53"/>
  <c r="AQ23" i="53"/>
  <c r="AN23" i="53"/>
  <c r="AM23" i="53"/>
  <c r="AJ23" i="53"/>
  <c r="AI23" i="53"/>
  <c r="AF23" i="53"/>
  <c r="AE23" i="53"/>
  <c r="AB23" i="53"/>
  <c r="AA23" i="53"/>
  <c r="X23" i="53"/>
  <c r="W23" i="53"/>
  <c r="T23" i="53"/>
  <c r="S23" i="53"/>
  <c r="P23" i="53"/>
  <c r="O23" i="53"/>
  <c r="L23" i="53"/>
  <c r="K23" i="53"/>
  <c r="H23" i="53"/>
  <c r="G23" i="53"/>
  <c r="D23" i="53"/>
  <c r="CB22" i="53"/>
  <c r="CA22" i="53"/>
  <c r="BX22" i="53"/>
  <c r="BW22" i="53"/>
  <c r="BT22" i="53"/>
  <c r="BS22" i="53"/>
  <c r="BP22" i="53"/>
  <c r="BO22" i="53"/>
  <c r="BL22" i="53"/>
  <c r="BK22" i="53"/>
  <c r="BH22" i="53"/>
  <c r="BG22" i="53"/>
  <c r="BD22" i="53"/>
  <c r="BC22" i="53"/>
  <c r="AZ22" i="53"/>
  <c r="AY22" i="53"/>
  <c r="AV22" i="53"/>
  <c r="AU22" i="53"/>
  <c r="AR22" i="53"/>
  <c r="AQ22" i="53"/>
  <c r="AN22" i="53"/>
  <c r="AM22" i="53"/>
  <c r="AJ22" i="53"/>
  <c r="AI22" i="53"/>
  <c r="AF22" i="53"/>
  <c r="AE22" i="53"/>
  <c r="AB22" i="53"/>
  <c r="AA22" i="53"/>
  <c r="X22" i="53"/>
  <c r="W22" i="53"/>
  <c r="T22" i="53"/>
  <c r="S22" i="53"/>
  <c r="P22" i="53"/>
  <c r="O22" i="53"/>
  <c r="L22" i="53"/>
  <c r="K22" i="53"/>
  <c r="H22" i="53"/>
  <c r="G22" i="53"/>
  <c r="D22" i="53"/>
  <c r="CB21" i="53"/>
  <c r="CA21" i="53"/>
  <c r="BX21" i="53"/>
  <c r="BW21" i="53"/>
  <c r="BT21" i="53"/>
  <c r="BS21" i="53"/>
  <c r="BP21" i="53"/>
  <c r="BO21" i="53"/>
  <c r="BL21" i="53"/>
  <c r="BK21" i="53"/>
  <c r="BH21" i="53"/>
  <c r="BG21" i="53"/>
  <c r="BD21" i="53"/>
  <c r="BC21" i="53"/>
  <c r="AZ21" i="53"/>
  <c r="AY21" i="53"/>
  <c r="AV21" i="53"/>
  <c r="AU21" i="53"/>
  <c r="AR21" i="53"/>
  <c r="AQ21" i="53"/>
  <c r="AN21" i="53"/>
  <c r="AM21" i="53"/>
  <c r="AJ21" i="53"/>
  <c r="AI21" i="53"/>
  <c r="AF21" i="53"/>
  <c r="AE21" i="53"/>
  <c r="AB21" i="53"/>
  <c r="AA21" i="53"/>
  <c r="X21" i="53"/>
  <c r="W21" i="53"/>
  <c r="T21" i="53"/>
  <c r="S21" i="53"/>
  <c r="P21" i="53"/>
  <c r="O21" i="53"/>
  <c r="L21" i="53"/>
  <c r="K21" i="53"/>
  <c r="H21" i="53"/>
  <c r="G21" i="53"/>
  <c r="D21" i="53"/>
  <c r="CB20" i="53"/>
  <c r="CA20" i="53"/>
  <c r="BX20" i="53"/>
  <c r="BW20" i="53"/>
  <c r="BT20" i="53"/>
  <c r="BS20" i="53"/>
  <c r="BP20" i="53"/>
  <c r="BO20" i="53"/>
  <c r="BL20" i="53"/>
  <c r="BK20" i="53"/>
  <c r="BH20" i="53"/>
  <c r="BG20" i="53"/>
  <c r="BD20" i="53"/>
  <c r="BC20" i="53"/>
  <c r="AZ20" i="53"/>
  <c r="AY20" i="53"/>
  <c r="AV20" i="53"/>
  <c r="AU20" i="53"/>
  <c r="AR20" i="53"/>
  <c r="AQ20" i="53"/>
  <c r="AN20" i="53"/>
  <c r="AM20" i="53"/>
  <c r="AJ20" i="53"/>
  <c r="AI20" i="53"/>
  <c r="AF20" i="53"/>
  <c r="AE20" i="53"/>
  <c r="AB20" i="53"/>
  <c r="AA20" i="53"/>
  <c r="X20" i="53"/>
  <c r="W20" i="53"/>
  <c r="T20" i="53"/>
  <c r="S20" i="53"/>
  <c r="P20" i="53"/>
  <c r="O20" i="53"/>
  <c r="L20" i="53"/>
  <c r="K20" i="53"/>
  <c r="H20" i="53"/>
  <c r="G20" i="53"/>
  <c r="D20" i="53"/>
  <c r="BX19" i="53"/>
  <c r="BW19" i="53"/>
  <c r="BT19" i="53"/>
  <c r="BS19" i="53"/>
  <c r="BP19" i="53"/>
  <c r="BO19" i="53"/>
  <c r="BL19" i="53"/>
  <c r="BK19" i="53"/>
  <c r="BH19" i="53"/>
  <c r="BG19" i="53"/>
  <c r="BD19" i="53"/>
  <c r="BC19" i="53"/>
  <c r="AZ19" i="53"/>
  <c r="AY19" i="53"/>
  <c r="AV19" i="53"/>
  <c r="AU19" i="53"/>
  <c r="AR19" i="53"/>
  <c r="AQ19" i="53"/>
  <c r="AN19" i="53"/>
  <c r="AM19" i="53"/>
  <c r="AJ19" i="53"/>
  <c r="AI19" i="53"/>
  <c r="AF19" i="53"/>
  <c r="AE19" i="53"/>
  <c r="AB19" i="53"/>
  <c r="AA19" i="53"/>
  <c r="X19" i="53"/>
  <c r="W19" i="53"/>
  <c r="T19" i="53"/>
  <c r="S19" i="53"/>
  <c r="P19" i="53"/>
  <c r="O19" i="53"/>
  <c r="L19" i="53"/>
  <c r="K19" i="53"/>
  <c r="H19" i="53"/>
  <c r="G19" i="53"/>
  <c r="D19" i="53"/>
  <c r="BX18" i="53"/>
  <c r="BW18" i="53"/>
  <c r="BT18" i="53"/>
  <c r="BS18" i="53"/>
  <c r="BP18" i="53"/>
  <c r="BO18" i="53"/>
  <c r="BL18" i="53"/>
  <c r="BK18" i="53"/>
  <c r="BH18" i="53"/>
  <c r="BG18" i="53"/>
  <c r="BD18" i="53"/>
  <c r="BC18" i="53"/>
  <c r="AZ18" i="53"/>
  <c r="AY18" i="53"/>
  <c r="AV18" i="53"/>
  <c r="AU18" i="53"/>
  <c r="AR18" i="53"/>
  <c r="AQ18" i="53"/>
  <c r="AN18" i="53"/>
  <c r="AM18" i="53"/>
  <c r="AJ18" i="53"/>
  <c r="AI18" i="53"/>
  <c r="AF18" i="53"/>
  <c r="AE18" i="53"/>
  <c r="AB18" i="53"/>
  <c r="AA18" i="53"/>
  <c r="X18" i="53"/>
  <c r="W18" i="53"/>
  <c r="T18" i="53"/>
  <c r="S18" i="53"/>
  <c r="P18" i="53"/>
  <c r="O18" i="53"/>
  <c r="L18" i="53"/>
  <c r="K18" i="53"/>
  <c r="H18" i="53"/>
  <c r="G18" i="53"/>
  <c r="D18" i="53"/>
  <c r="BX17" i="53"/>
  <c r="BW17" i="53"/>
  <c r="BT17" i="53"/>
  <c r="BS17" i="53"/>
  <c r="BP17" i="53"/>
  <c r="BO17" i="53"/>
  <c r="BL17" i="53"/>
  <c r="BK17" i="53"/>
  <c r="BH17" i="53"/>
  <c r="BG17" i="53"/>
  <c r="BD17" i="53"/>
  <c r="BC17" i="53"/>
  <c r="AZ17" i="53"/>
  <c r="AY17" i="53"/>
  <c r="AV17" i="53"/>
  <c r="AU17" i="53"/>
  <c r="AR17" i="53"/>
  <c r="AQ17" i="53"/>
  <c r="AN17" i="53"/>
  <c r="AM17" i="53"/>
  <c r="AJ17" i="53"/>
  <c r="AI17" i="53"/>
  <c r="AF17" i="53"/>
  <c r="AE17" i="53"/>
  <c r="AB17" i="53"/>
  <c r="AA17" i="53"/>
  <c r="X17" i="53"/>
  <c r="W17" i="53"/>
  <c r="T17" i="53"/>
  <c r="S17" i="53"/>
  <c r="P17" i="53"/>
  <c r="O17" i="53"/>
  <c r="L17" i="53"/>
  <c r="K17" i="53"/>
  <c r="H17" i="53"/>
  <c r="G17" i="53"/>
  <c r="D17" i="53"/>
  <c r="CB16" i="53"/>
  <c r="CA16" i="53"/>
  <c r="BX16" i="53"/>
  <c r="BW16" i="53"/>
  <c r="BT16" i="53"/>
  <c r="BS16" i="53"/>
  <c r="BP16" i="53"/>
  <c r="BO16" i="53"/>
  <c r="BL16" i="53"/>
  <c r="BK16" i="53"/>
  <c r="BH16" i="53"/>
  <c r="BG16" i="53"/>
  <c r="BD16" i="53"/>
  <c r="BC16" i="53"/>
  <c r="AZ16" i="53"/>
  <c r="AY16" i="53"/>
  <c r="AV16" i="53"/>
  <c r="AU16" i="53"/>
  <c r="AR16" i="53"/>
  <c r="AQ16" i="53"/>
  <c r="AN16" i="53"/>
  <c r="AM16" i="53"/>
  <c r="AJ16" i="53"/>
  <c r="AI16" i="53"/>
  <c r="AF16" i="53"/>
  <c r="AE16" i="53"/>
  <c r="AB16" i="53"/>
  <c r="AA16" i="53"/>
  <c r="X16" i="53"/>
  <c r="W16" i="53"/>
  <c r="T16" i="53"/>
  <c r="S16" i="53"/>
  <c r="P16" i="53"/>
  <c r="O16" i="53"/>
  <c r="L16" i="53"/>
  <c r="K16" i="53"/>
  <c r="H16" i="53"/>
  <c r="G16" i="53"/>
  <c r="D16" i="53"/>
  <c r="BX15" i="53"/>
  <c r="BW15" i="53"/>
  <c r="BT15" i="53"/>
  <c r="BS15" i="53"/>
  <c r="BP15" i="53"/>
  <c r="BO15" i="53"/>
  <c r="BL15" i="53"/>
  <c r="BK15" i="53"/>
  <c r="BH15" i="53"/>
  <c r="BG15" i="53"/>
  <c r="BD15" i="53"/>
  <c r="BC15" i="53"/>
  <c r="AZ15" i="53"/>
  <c r="AY15" i="53"/>
  <c r="AV15" i="53"/>
  <c r="AU15" i="53"/>
  <c r="AR15" i="53"/>
  <c r="AQ15" i="53"/>
  <c r="AN15" i="53"/>
  <c r="AM15" i="53"/>
  <c r="AJ15" i="53"/>
  <c r="AI15" i="53"/>
  <c r="AF15" i="53"/>
  <c r="AE15" i="53"/>
  <c r="AB15" i="53"/>
  <c r="AA15" i="53"/>
  <c r="X15" i="53"/>
  <c r="W15" i="53"/>
  <c r="T15" i="53"/>
  <c r="S15" i="53"/>
  <c r="P15" i="53"/>
  <c r="O15" i="53"/>
  <c r="L15" i="53"/>
  <c r="K15" i="53"/>
  <c r="H15" i="53"/>
  <c r="G15" i="53"/>
  <c r="D15" i="53"/>
  <c r="BX14" i="53"/>
  <c r="BW14" i="53"/>
  <c r="BT14" i="53"/>
  <c r="BS14" i="53"/>
  <c r="BP14" i="53"/>
  <c r="BO14" i="53"/>
  <c r="BL14" i="53"/>
  <c r="BK14" i="53"/>
  <c r="BH14" i="53"/>
  <c r="BG14" i="53"/>
  <c r="BD14" i="53"/>
  <c r="BC14" i="53"/>
  <c r="AZ14" i="53"/>
  <c r="AY14" i="53"/>
  <c r="AV14" i="53"/>
  <c r="AU14" i="53"/>
  <c r="AR14" i="53"/>
  <c r="AQ14" i="53"/>
  <c r="AN14" i="53"/>
  <c r="AM14" i="53"/>
  <c r="AJ14" i="53"/>
  <c r="AI14" i="53"/>
  <c r="AF14" i="53"/>
  <c r="AE14" i="53"/>
  <c r="AB14" i="53"/>
  <c r="AA14" i="53"/>
  <c r="X14" i="53"/>
  <c r="W14" i="53"/>
  <c r="T14" i="53"/>
  <c r="S14" i="53"/>
  <c r="P14" i="53"/>
  <c r="O14" i="53"/>
  <c r="L14" i="53"/>
  <c r="K14" i="53"/>
  <c r="H14" i="53"/>
  <c r="G14" i="53"/>
  <c r="D14" i="53"/>
  <c r="BX13" i="53"/>
  <c r="BW13" i="53"/>
  <c r="BT13" i="53"/>
  <c r="BS13" i="53"/>
  <c r="BP13" i="53"/>
  <c r="BO13" i="53"/>
  <c r="BL13" i="53"/>
  <c r="BK13" i="53"/>
  <c r="BH13" i="53"/>
  <c r="BG13" i="53"/>
  <c r="BD13" i="53"/>
  <c r="BC13" i="53"/>
  <c r="AZ13" i="53"/>
  <c r="AY13" i="53"/>
  <c r="AV13" i="53"/>
  <c r="AU13" i="53"/>
  <c r="AR13" i="53"/>
  <c r="AQ13" i="53"/>
  <c r="AN13" i="53"/>
  <c r="AM13" i="53"/>
  <c r="AJ13" i="53"/>
  <c r="AI13" i="53"/>
  <c r="AF13" i="53"/>
  <c r="AE13" i="53"/>
  <c r="AB13" i="53"/>
  <c r="AA13" i="53"/>
  <c r="X13" i="53"/>
  <c r="W13" i="53"/>
  <c r="T13" i="53"/>
  <c r="S13" i="53"/>
  <c r="P13" i="53"/>
  <c r="O13" i="53"/>
  <c r="L13" i="53"/>
  <c r="K13" i="53"/>
  <c r="H13" i="53"/>
  <c r="G13" i="53"/>
  <c r="D13" i="53"/>
  <c r="BX12" i="53"/>
  <c r="BW12" i="53"/>
  <c r="BT12" i="53"/>
  <c r="BS12" i="53"/>
  <c r="BP12" i="53"/>
  <c r="BO12" i="53"/>
  <c r="BL12" i="53"/>
  <c r="BK12" i="53"/>
  <c r="BH12" i="53"/>
  <c r="BG12" i="53"/>
  <c r="BD12" i="53"/>
  <c r="BC12" i="53"/>
  <c r="AZ12" i="53"/>
  <c r="AY12" i="53"/>
  <c r="AV12" i="53"/>
  <c r="AU12" i="53"/>
  <c r="AR12" i="53"/>
  <c r="AQ12" i="53"/>
  <c r="AN12" i="53"/>
  <c r="AM12" i="53"/>
  <c r="AJ12" i="53"/>
  <c r="AI12" i="53"/>
  <c r="AF12" i="53"/>
  <c r="AE12" i="53"/>
  <c r="AB12" i="53"/>
  <c r="AA12" i="53"/>
  <c r="X12" i="53"/>
  <c r="W12" i="53"/>
  <c r="T12" i="53"/>
  <c r="S12" i="53"/>
  <c r="P12" i="53"/>
  <c r="O12" i="53"/>
  <c r="L12" i="53"/>
  <c r="K12" i="53"/>
  <c r="H12" i="53"/>
  <c r="G12" i="53"/>
  <c r="D12" i="53"/>
  <c r="BX11" i="53"/>
  <c r="BW11" i="53"/>
  <c r="BT11" i="53"/>
  <c r="BS11" i="53"/>
  <c r="BP11" i="53"/>
  <c r="BO11" i="53"/>
  <c r="BL11" i="53"/>
  <c r="BK11" i="53"/>
  <c r="BH11" i="53"/>
  <c r="BG11" i="53"/>
  <c r="BD11" i="53"/>
  <c r="BC11" i="53"/>
  <c r="AZ11" i="53"/>
  <c r="AY11" i="53"/>
  <c r="AV11" i="53"/>
  <c r="AU11" i="53"/>
  <c r="AR11" i="53"/>
  <c r="AQ11" i="53"/>
  <c r="AN11" i="53"/>
  <c r="AM11" i="53"/>
  <c r="AJ11" i="53"/>
  <c r="AI11" i="53"/>
  <c r="AF11" i="53"/>
  <c r="AE11" i="53"/>
  <c r="AB11" i="53"/>
  <c r="AA11" i="53"/>
  <c r="X11" i="53"/>
  <c r="W11" i="53"/>
  <c r="T11" i="53"/>
  <c r="S11" i="53"/>
  <c r="P11" i="53"/>
  <c r="O11" i="53"/>
  <c r="L11" i="53"/>
  <c r="K11" i="53"/>
  <c r="H11" i="53"/>
  <c r="G11" i="53"/>
  <c r="D11" i="53"/>
  <c r="BX10" i="53"/>
  <c r="BW10" i="53"/>
  <c r="BT10" i="53"/>
  <c r="BS10" i="53"/>
  <c r="BP10" i="53"/>
  <c r="BO10" i="53"/>
  <c r="BL10" i="53"/>
  <c r="BK10" i="53"/>
  <c r="BH10" i="53"/>
  <c r="BG10" i="53"/>
  <c r="BD10" i="53"/>
  <c r="BC10" i="53"/>
  <c r="AZ10" i="53"/>
  <c r="AY10" i="53"/>
  <c r="AV10" i="53"/>
  <c r="AU10" i="53"/>
  <c r="AR10" i="53"/>
  <c r="AQ10" i="53"/>
  <c r="AN10" i="53"/>
  <c r="AM10" i="53"/>
  <c r="AJ10" i="53"/>
  <c r="AI10" i="53"/>
  <c r="AF10" i="53"/>
  <c r="AE10" i="53"/>
  <c r="AB10" i="53"/>
  <c r="AA10" i="53"/>
  <c r="X10" i="53"/>
  <c r="W10" i="53"/>
  <c r="T10" i="53"/>
  <c r="S10" i="53"/>
  <c r="P10" i="53"/>
  <c r="O10" i="53"/>
  <c r="L10" i="53"/>
  <c r="K10" i="53"/>
  <c r="H10" i="53"/>
  <c r="G10" i="53"/>
  <c r="D10" i="53"/>
  <c r="BX9" i="53"/>
  <c r="BW9" i="53"/>
  <c r="BT9" i="53"/>
  <c r="BS9" i="53"/>
  <c r="BP9" i="53"/>
  <c r="BO9" i="53"/>
  <c r="BL9" i="53"/>
  <c r="BK9" i="53"/>
  <c r="BH9" i="53"/>
  <c r="BG9" i="53"/>
  <c r="BD9" i="53"/>
  <c r="BC9" i="53"/>
  <c r="AZ9" i="53"/>
  <c r="AY9" i="53"/>
  <c r="AV9" i="53"/>
  <c r="AU9" i="53"/>
  <c r="AR9" i="53"/>
  <c r="AQ9" i="53"/>
  <c r="AN9" i="53"/>
  <c r="AM9" i="53"/>
  <c r="AJ9" i="53"/>
  <c r="AI9" i="53"/>
  <c r="AF9" i="53"/>
  <c r="AE9" i="53"/>
  <c r="AB9" i="53"/>
  <c r="AA9" i="53"/>
  <c r="X9" i="53"/>
  <c r="W9" i="53"/>
  <c r="T9" i="53"/>
  <c r="S9" i="53"/>
  <c r="P9" i="53"/>
  <c r="O9" i="53"/>
  <c r="L9" i="53"/>
  <c r="K9" i="53"/>
  <c r="H9" i="53"/>
  <c r="G9" i="53"/>
  <c r="D9" i="53"/>
  <c r="BX8" i="53"/>
  <c r="BW8" i="53"/>
  <c r="BT8" i="53"/>
  <c r="BS8" i="53"/>
  <c r="BP8" i="53"/>
  <c r="BO8" i="53"/>
  <c r="BL8" i="53"/>
  <c r="BK8" i="53"/>
  <c r="BH8" i="53"/>
  <c r="BG8" i="53"/>
  <c r="BD8" i="53"/>
  <c r="BC8" i="53"/>
  <c r="AZ8" i="53"/>
  <c r="AY8" i="53"/>
  <c r="AV8" i="53"/>
  <c r="AU8" i="53"/>
  <c r="AR8" i="53"/>
  <c r="AQ8" i="53"/>
  <c r="AN8" i="53"/>
  <c r="AM8" i="53"/>
  <c r="AJ8" i="53"/>
  <c r="AI8" i="53"/>
  <c r="AF8" i="53"/>
  <c r="AE8" i="53"/>
  <c r="AB8" i="53"/>
  <c r="AA8" i="53"/>
  <c r="X8" i="53"/>
  <c r="W8" i="53"/>
  <c r="T8" i="53"/>
  <c r="S8" i="53"/>
  <c r="P8" i="53"/>
  <c r="O8" i="53"/>
  <c r="L8" i="53"/>
  <c r="K8" i="53"/>
  <c r="H8" i="53"/>
  <c r="G8" i="53"/>
  <c r="D8" i="53"/>
  <c r="CB7" i="53"/>
  <c r="CA7" i="53"/>
  <c r="BX7" i="53"/>
  <c r="BW7" i="53"/>
  <c r="BT7" i="53"/>
  <c r="BS7" i="53"/>
  <c r="BP7" i="53"/>
  <c r="BO7" i="53"/>
  <c r="BL7" i="53"/>
  <c r="BK7" i="53"/>
  <c r="BH7" i="53"/>
  <c r="BG7" i="53"/>
  <c r="BD7" i="53"/>
  <c r="BC7" i="53"/>
  <c r="AZ7" i="53"/>
  <c r="AY7" i="53"/>
  <c r="AV7" i="53"/>
  <c r="AU7" i="53"/>
  <c r="AR7" i="53"/>
  <c r="AQ7" i="53"/>
  <c r="AN7" i="53"/>
  <c r="AM7" i="53"/>
  <c r="AJ7" i="53"/>
  <c r="AI7" i="53"/>
  <c r="AF7" i="53"/>
  <c r="AE7" i="53"/>
  <c r="AB7" i="53"/>
  <c r="AA7" i="53"/>
  <c r="X7" i="53"/>
  <c r="W7" i="53"/>
  <c r="T7" i="53"/>
  <c r="S7" i="53"/>
  <c r="P7" i="53"/>
  <c r="O7" i="53"/>
  <c r="L7" i="53"/>
  <c r="K7" i="53"/>
  <c r="H7" i="53"/>
  <c r="G7" i="53"/>
  <c r="D7" i="53"/>
  <c r="F13" i="52"/>
  <c r="D13" i="52"/>
  <c r="C13" i="52"/>
  <c r="B13" i="52"/>
  <c r="E11" i="52"/>
  <c r="E13" i="52" s="1"/>
  <c r="E10" i="52"/>
  <c r="E9" i="52"/>
  <c r="M39" i="51"/>
  <c r="L39" i="51"/>
  <c r="L44" i="51" s="1"/>
  <c r="K39" i="51"/>
  <c r="J39" i="51"/>
  <c r="L38" i="51"/>
  <c r="M38" i="51" s="1"/>
  <c r="M43" i="51" s="1"/>
  <c r="K38" i="51"/>
  <c r="J38" i="51"/>
  <c r="M35" i="50"/>
  <c r="J35" i="50"/>
  <c r="G35" i="50"/>
  <c r="D35" i="50"/>
  <c r="M34" i="50"/>
  <c r="J34" i="50"/>
  <c r="G34" i="50"/>
  <c r="D34" i="50"/>
  <c r="M33" i="50"/>
  <c r="J33" i="50"/>
  <c r="G33" i="50"/>
  <c r="D33" i="50"/>
  <c r="M32" i="50"/>
  <c r="J32" i="50"/>
  <c r="G32" i="50"/>
  <c r="D32" i="50"/>
  <c r="M31" i="50"/>
  <c r="J31" i="50"/>
  <c r="G31" i="50"/>
  <c r="D31" i="50"/>
  <c r="M30" i="50"/>
  <c r="J30" i="50"/>
  <c r="G30" i="50"/>
  <c r="D30" i="50"/>
  <c r="M29" i="50"/>
  <c r="J29" i="50"/>
  <c r="G29" i="50"/>
  <c r="D29" i="50"/>
  <c r="M28" i="50"/>
  <c r="J28" i="50"/>
  <c r="G28" i="50"/>
  <c r="D28" i="50"/>
  <c r="M27" i="50"/>
  <c r="J27" i="50"/>
  <c r="G27" i="50"/>
  <c r="D27" i="50"/>
  <c r="M26" i="50"/>
  <c r="L26" i="50"/>
  <c r="J26" i="50"/>
  <c r="I26" i="50"/>
  <c r="G26" i="50"/>
  <c r="F26" i="50"/>
  <c r="D26" i="50"/>
  <c r="M25" i="50"/>
  <c r="J25" i="50"/>
  <c r="G25" i="50"/>
  <c r="D25" i="50"/>
  <c r="M24" i="50"/>
  <c r="J24" i="50"/>
  <c r="G24" i="50"/>
  <c r="D24" i="50"/>
  <c r="M23" i="50"/>
  <c r="L23" i="50"/>
  <c r="J23" i="50"/>
  <c r="I23" i="50"/>
  <c r="G23" i="50"/>
  <c r="F23" i="50"/>
  <c r="D23" i="50"/>
  <c r="C23" i="50"/>
  <c r="S22" i="50"/>
  <c r="Q22" i="50"/>
  <c r="O22" i="50"/>
  <c r="S21" i="50"/>
  <c r="Q21" i="50"/>
  <c r="O21" i="50"/>
  <c r="S20" i="50"/>
  <c r="Q20" i="50"/>
  <c r="O20" i="50"/>
  <c r="S19" i="50"/>
  <c r="Q19" i="50"/>
  <c r="O19" i="50"/>
  <c r="S18" i="50"/>
  <c r="Q18" i="50"/>
  <c r="O18" i="50"/>
  <c r="S17" i="50"/>
  <c r="Q17" i="50"/>
  <c r="O17" i="50"/>
  <c r="S16" i="50"/>
  <c r="Q16" i="50"/>
  <c r="O16" i="50"/>
  <c r="S15" i="50"/>
  <c r="Q15" i="50"/>
  <c r="O15" i="50"/>
  <c r="S14" i="50"/>
  <c r="Q14" i="50"/>
  <c r="O14" i="50"/>
  <c r="S13" i="50"/>
  <c r="Q13" i="50"/>
  <c r="O13" i="50"/>
  <c r="S12" i="50"/>
  <c r="Q12" i="50"/>
  <c r="O12" i="50"/>
  <c r="S11" i="50"/>
  <c r="Q11" i="50"/>
  <c r="O11" i="50"/>
  <c r="S10" i="50"/>
  <c r="Q10" i="50"/>
  <c r="O10" i="50"/>
  <c r="S9" i="50"/>
  <c r="Q9" i="50"/>
  <c r="O9" i="50"/>
  <c r="S8" i="50"/>
  <c r="Q8" i="50"/>
  <c r="O8" i="50"/>
  <c r="S7" i="50"/>
  <c r="Q7" i="50"/>
  <c r="O7" i="50"/>
  <c r="S6" i="50"/>
  <c r="Q6" i="50"/>
  <c r="O6" i="50"/>
  <c r="S5" i="50"/>
  <c r="Q5" i="50"/>
  <c r="O5" i="50"/>
  <c r="S4" i="50"/>
  <c r="Q4" i="50"/>
  <c r="O4" i="50"/>
  <c r="I40" i="44"/>
  <c r="F40" i="44"/>
  <c r="C40" i="44"/>
  <c r="I39" i="44"/>
  <c r="F39" i="44"/>
  <c r="C39" i="44"/>
  <c r="I37" i="44"/>
  <c r="F37" i="44"/>
  <c r="C37" i="44"/>
  <c r="I36" i="44"/>
  <c r="F36" i="44"/>
  <c r="C36" i="44"/>
  <c r="K33" i="44"/>
  <c r="J33" i="44"/>
  <c r="I33" i="44"/>
  <c r="H33" i="44"/>
  <c r="G33" i="44"/>
  <c r="F33" i="44"/>
  <c r="E33" i="44"/>
  <c r="D33" i="44"/>
  <c r="C33" i="44"/>
  <c r="K30" i="44"/>
  <c r="J30" i="44"/>
  <c r="I30" i="44"/>
  <c r="H30" i="44"/>
  <c r="G30" i="44"/>
  <c r="F30" i="44"/>
  <c r="E30" i="44"/>
  <c r="D30" i="44"/>
  <c r="C30" i="44"/>
  <c r="N15" i="40"/>
  <c r="M15" i="40"/>
  <c r="K14" i="40"/>
  <c r="J14" i="40"/>
  <c r="L14" i="40" s="1"/>
  <c r="I14" i="40"/>
  <c r="H14" i="40"/>
  <c r="N12" i="40"/>
  <c r="M12" i="40"/>
  <c r="O12" i="40" s="1"/>
  <c r="K11" i="40"/>
  <c r="J11" i="40"/>
  <c r="I11" i="40"/>
  <c r="H11" i="40"/>
  <c r="N9" i="40"/>
  <c r="M9" i="40"/>
  <c r="K8" i="40"/>
  <c r="J8" i="40"/>
  <c r="L8" i="40" s="1"/>
  <c r="I8" i="40"/>
  <c r="H8" i="40"/>
  <c r="N6" i="40"/>
  <c r="M6" i="40"/>
  <c r="O6" i="40" s="1"/>
  <c r="K5" i="40"/>
  <c r="J5" i="40"/>
  <c r="I5" i="40"/>
  <c r="H5" i="40"/>
  <c r="M29" i="33"/>
  <c r="M30" i="33" s="1"/>
  <c r="L29" i="33"/>
  <c r="L30" i="33" s="1"/>
  <c r="K29" i="33"/>
  <c r="K30" i="33" s="1"/>
  <c r="J29" i="33"/>
  <c r="N29" i="33" s="1"/>
  <c r="I29" i="33"/>
  <c r="I30" i="33" s="1"/>
  <c r="M26" i="33"/>
  <c r="M27" i="33" s="1"/>
  <c r="L26" i="33"/>
  <c r="L27" i="33" s="1"/>
  <c r="K26" i="33"/>
  <c r="K27" i="33" s="1"/>
  <c r="J26" i="33"/>
  <c r="I26" i="33"/>
  <c r="I27" i="33" s="1"/>
  <c r="M23" i="33"/>
  <c r="M24" i="33" s="1"/>
  <c r="L23" i="33"/>
  <c r="L24" i="33" s="1"/>
  <c r="K23" i="33"/>
  <c r="K24" i="33" s="1"/>
  <c r="J23" i="33"/>
  <c r="J24" i="33" s="1"/>
  <c r="I23" i="33"/>
  <c r="I24" i="33" s="1"/>
  <c r="M20" i="33"/>
  <c r="M21" i="33" s="1"/>
  <c r="L20" i="33"/>
  <c r="L21" i="33" s="1"/>
  <c r="K20" i="33"/>
  <c r="K21" i="33" s="1"/>
  <c r="J20" i="33"/>
  <c r="J21" i="33" s="1"/>
  <c r="I20" i="33"/>
  <c r="I21" i="33" s="1"/>
  <c r="N21" i="33" s="1"/>
  <c r="M17" i="33"/>
  <c r="L17" i="33"/>
  <c r="K17" i="33"/>
  <c r="J17" i="33"/>
  <c r="I17" i="33"/>
  <c r="M16" i="33"/>
  <c r="L16" i="33"/>
  <c r="K16" i="33"/>
  <c r="J16" i="33"/>
  <c r="I16" i="33"/>
  <c r="M14" i="33"/>
  <c r="L14" i="33"/>
  <c r="L15" i="33" s="1"/>
  <c r="K14" i="33"/>
  <c r="K15" i="33" s="1"/>
  <c r="J14" i="33"/>
  <c r="I14" i="33"/>
  <c r="M13" i="33"/>
  <c r="L13" i="33"/>
  <c r="K13" i="33"/>
  <c r="J13" i="33"/>
  <c r="I13" i="33"/>
  <c r="M11" i="33"/>
  <c r="L11" i="33"/>
  <c r="K11" i="33"/>
  <c r="J11" i="33"/>
  <c r="J12" i="33" s="1"/>
  <c r="I11" i="33"/>
  <c r="M10" i="33"/>
  <c r="L10" i="33"/>
  <c r="K10" i="33"/>
  <c r="J10" i="33"/>
  <c r="I10" i="33"/>
  <c r="M8" i="33"/>
  <c r="M9" i="33" s="1"/>
  <c r="L8" i="33"/>
  <c r="L9" i="33" s="1"/>
  <c r="K8" i="33"/>
  <c r="J8" i="33"/>
  <c r="I8" i="33"/>
  <c r="I9" i="33" s="1"/>
  <c r="M7" i="33"/>
  <c r="L7" i="33"/>
  <c r="K7" i="33"/>
  <c r="J7" i="33"/>
  <c r="N7" i="33" s="1"/>
  <c r="I7" i="33"/>
  <c r="M5" i="33"/>
  <c r="L5" i="33"/>
  <c r="K5" i="33"/>
  <c r="K6" i="33" s="1"/>
  <c r="J5" i="33"/>
  <c r="J6" i="33" s="1"/>
  <c r="I5" i="33"/>
  <c r="M4" i="33"/>
  <c r="L4" i="33"/>
  <c r="K4" i="33"/>
  <c r="J4" i="33"/>
  <c r="I4" i="33"/>
  <c r="D7" i="32"/>
  <c r="D6" i="32"/>
  <c r="D5" i="32"/>
  <c r="D4" i="32"/>
  <c r="D3" i="32"/>
  <c r="D7" i="30"/>
  <c r="D6" i="30"/>
  <c r="D5" i="30"/>
  <c r="D4" i="30"/>
  <c r="D3" i="30"/>
  <c r="D7" i="29"/>
  <c r="D6" i="29"/>
  <c r="D5" i="29"/>
  <c r="D4" i="29"/>
  <c r="D3" i="29"/>
  <c r="E14" i="28"/>
  <c r="D14" i="28"/>
  <c r="C14" i="28"/>
  <c r="E13" i="28"/>
  <c r="C13" i="28"/>
  <c r="E12" i="28"/>
  <c r="F14" i="28" s="1"/>
  <c r="C12" i="28"/>
  <c r="E7" i="28"/>
  <c r="E8" i="28" s="1"/>
  <c r="D7" i="28"/>
  <c r="D8" i="28" s="1"/>
  <c r="C7" i="28"/>
  <c r="C8" i="28" s="1"/>
  <c r="B7" i="28"/>
  <c r="B8" i="28" s="1"/>
  <c r="G6" i="28"/>
  <c r="F6" i="28"/>
  <c r="G5" i="28"/>
  <c r="F5" i="28"/>
  <c r="G4" i="28"/>
  <c r="F4" i="28"/>
  <c r="K17" i="19"/>
  <c r="J17" i="19"/>
  <c r="K16" i="19"/>
  <c r="J16" i="19"/>
  <c r="K15" i="19"/>
  <c r="J15" i="19"/>
  <c r="K14" i="19"/>
  <c r="J14" i="19"/>
  <c r="K13" i="19"/>
  <c r="J13" i="19"/>
  <c r="K12" i="19"/>
  <c r="J12" i="19"/>
  <c r="K9" i="19"/>
  <c r="J9" i="19"/>
  <c r="K8" i="19"/>
  <c r="J8" i="19"/>
  <c r="K7" i="19"/>
  <c r="J7" i="19"/>
  <c r="K6" i="19"/>
  <c r="J6" i="19"/>
  <c r="K5" i="19"/>
  <c r="J5" i="19"/>
  <c r="K4" i="19"/>
  <c r="J4" i="19"/>
  <c r="F14" i="18"/>
  <c r="E14" i="18"/>
  <c r="D14" i="18"/>
  <c r="C14" i="18"/>
  <c r="B14" i="18"/>
  <c r="G11" i="17"/>
  <c r="F11" i="17"/>
  <c r="E11" i="17"/>
  <c r="G10" i="17"/>
  <c r="F10" i="17"/>
  <c r="E10" i="17"/>
  <c r="G9" i="17"/>
  <c r="F9" i="17"/>
  <c r="E9" i="17"/>
  <c r="G8" i="17"/>
  <c r="F8" i="17"/>
  <c r="E8" i="17"/>
  <c r="G7" i="17"/>
  <c r="F7" i="17"/>
  <c r="E7" i="17"/>
  <c r="G6" i="17"/>
  <c r="F6" i="17"/>
  <c r="E6" i="17"/>
  <c r="G5" i="17"/>
  <c r="F5" i="17"/>
  <c r="E5" i="17"/>
  <c r="G4" i="17"/>
  <c r="F4" i="17"/>
  <c r="E4" i="17"/>
  <c r="D29" i="60" l="1"/>
  <c r="K12" i="33"/>
  <c r="I15" i="33"/>
  <c r="D16" i="56"/>
  <c r="P16" i="56"/>
  <c r="G21" i="57"/>
  <c r="H21" i="57" s="1"/>
  <c r="G26" i="57"/>
  <c r="H26" i="57" s="1"/>
  <c r="P29" i="60"/>
  <c r="M12" i="61"/>
  <c r="K14" i="61"/>
  <c r="K17" i="61"/>
  <c r="M20" i="61"/>
  <c r="K22" i="61"/>
  <c r="J25" i="68"/>
  <c r="L43" i="51"/>
  <c r="L6" i="33"/>
  <c r="L16" i="56"/>
  <c r="G18" i="57"/>
  <c r="H18" i="57" s="1"/>
  <c r="N5" i="33"/>
  <c r="M6" i="33"/>
  <c r="K9" i="33"/>
  <c r="N10" i="33"/>
  <c r="M12" i="33"/>
  <c r="L12" i="33"/>
  <c r="J15" i="33"/>
  <c r="N16" i="33"/>
  <c r="L5" i="40"/>
  <c r="O9" i="40"/>
  <c r="L11" i="40"/>
  <c r="O15" i="40"/>
  <c r="J43" i="51"/>
  <c r="J44" i="51"/>
  <c r="E16" i="56"/>
  <c r="I16" i="56"/>
  <c r="M16" i="56"/>
  <c r="Q16" i="56"/>
  <c r="U16" i="56"/>
  <c r="G15" i="57"/>
  <c r="H15" i="57" s="1"/>
  <c r="G20" i="57"/>
  <c r="H20" i="57" s="1"/>
  <c r="G23" i="57"/>
  <c r="H23" i="57" s="1"/>
  <c r="G28" i="57"/>
  <c r="H28" i="57" s="1"/>
  <c r="K11" i="61"/>
  <c r="M14" i="61"/>
  <c r="K16" i="61"/>
  <c r="K19" i="61"/>
  <c r="M22" i="61"/>
  <c r="B34" i="66"/>
  <c r="K16" i="73"/>
  <c r="N4" i="33"/>
  <c r="N8" i="33"/>
  <c r="J9" i="33"/>
  <c r="N13" i="33"/>
  <c r="M15" i="33"/>
  <c r="N24" i="33"/>
  <c r="M44" i="51"/>
  <c r="H16" i="56"/>
  <c r="T16" i="56"/>
  <c r="G13" i="57"/>
  <c r="H13" i="57" s="1"/>
  <c r="N11" i="33"/>
  <c r="N26" i="33"/>
  <c r="K43" i="51"/>
  <c r="K44" i="51"/>
  <c r="K10" i="61"/>
  <c r="K13" i="61"/>
  <c r="M16" i="61"/>
  <c r="K18" i="61"/>
  <c r="K21" i="61"/>
  <c r="L28" i="63"/>
  <c r="L32" i="63"/>
  <c r="L36" i="63"/>
  <c r="L40" i="63"/>
  <c r="C34" i="66"/>
  <c r="J28" i="68"/>
  <c r="R17" i="72"/>
  <c r="R22" i="72" s="1"/>
  <c r="Z17" i="72"/>
  <c r="Z22" i="72" s="1"/>
  <c r="V18" i="72"/>
  <c r="V23" i="72" s="1"/>
  <c r="R19" i="72"/>
  <c r="Z19" i="72"/>
  <c r="L15" i="73"/>
  <c r="N20" i="33"/>
  <c r="R23" i="72"/>
  <c r="I12" i="33"/>
  <c r="N14" i="33"/>
  <c r="I6" i="33"/>
  <c r="Z23" i="72"/>
  <c r="N23" i="33"/>
  <c r="J27" i="33"/>
  <c r="N27" i="33" s="1"/>
  <c r="J30" i="33"/>
  <c r="N30" i="33" s="1"/>
  <c r="F13" i="55"/>
  <c r="J17" i="68"/>
  <c r="O17" i="68" s="1"/>
  <c r="J19" i="68"/>
  <c r="O19" i="68" s="1"/>
  <c r="I25" i="68"/>
  <c r="L14" i="73"/>
  <c r="G13" i="55"/>
  <c r="E10" i="56"/>
  <c r="G12" i="57"/>
  <c r="H12" i="57" s="1"/>
  <c r="M11" i="61"/>
  <c r="M13" i="61"/>
  <c r="M15" i="61"/>
  <c r="M17" i="61"/>
  <c r="M19" i="61"/>
  <c r="M21" i="61"/>
  <c r="M23" i="61"/>
  <c r="L30" i="63"/>
  <c r="L34" i="63"/>
  <c r="L38" i="63"/>
  <c r="L42" i="63"/>
  <c r="S34" i="66"/>
  <c r="U34" i="66"/>
  <c r="S35" i="66"/>
  <c r="U35" i="66"/>
  <c r="S36" i="66"/>
  <c r="U36" i="66"/>
  <c r="S37" i="66"/>
  <c r="U37" i="66"/>
  <c r="S38" i="66"/>
  <c r="U38" i="66"/>
  <c r="S39" i="66"/>
  <c r="U39" i="66"/>
  <c r="J15" i="68"/>
  <c r="O15" i="68" s="1"/>
  <c r="J16" i="68"/>
  <c r="O16" i="68" s="1"/>
  <c r="M17" i="68"/>
  <c r="J18" i="68"/>
  <c r="O18" i="68" s="1"/>
  <c r="J29" i="68"/>
  <c r="O14" i="73"/>
  <c r="M15" i="68"/>
  <c r="J20" i="68"/>
  <c r="O20" i="68" s="1"/>
  <c r="E34" i="66" l="1"/>
  <c r="V22" i="72"/>
  <c r="E17" i="56"/>
  <c r="F10" i="56"/>
  <c r="F17" i="56" l="1"/>
  <c r="G10" i="56"/>
  <c r="G17" i="56" l="1"/>
  <c r="H10" i="56"/>
  <c r="H17" i="56" l="1"/>
  <c r="I10" i="56"/>
  <c r="I17" i="56" l="1"/>
  <c r="J10" i="56"/>
  <c r="J17" i="56" l="1"/>
  <c r="K10" i="56"/>
  <c r="K17" i="56" l="1"/>
  <c r="L10" i="56"/>
  <c r="L17" i="56" l="1"/>
  <c r="M10" i="56"/>
  <c r="M17" i="56" l="1"/>
  <c r="N10" i="56"/>
  <c r="N17" i="56" l="1"/>
  <c r="O10" i="56"/>
  <c r="O17" i="56" l="1"/>
  <c r="P10" i="56"/>
  <c r="P17" i="56" l="1"/>
  <c r="Q10" i="56"/>
  <c r="Q17" i="56" l="1"/>
  <c r="R10" i="56"/>
  <c r="R17" i="56" l="1"/>
  <c r="S10" i="56"/>
  <c r="S17" i="56" l="1"/>
  <c r="T10" i="56"/>
  <c r="T17" i="56" l="1"/>
  <c r="U10" i="56"/>
  <c r="U17" i="56" l="1"/>
  <c r="V10" i="56"/>
  <c r="V17" i="56" s="1"/>
</calcChain>
</file>

<file path=xl/sharedStrings.xml><?xml version="1.0" encoding="utf-8"?>
<sst xmlns="http://schemas.openxmlformats.org/spreadsheetml/2006/main" count="2144" uniqueCount="758">
  <si>
    <t>Memòria sobre l'economia, el treball i la societat de les Illes Balears 2020</t>
  </si>
  <si>
    <t xml:space="preserve">Índex de quadres i gràfics. Requadre II.1.  </t>
  </si>
  <si>
    <t xml:space="preserve"> Illes Balears. Pes de la producció i de l'ocupació (%)</t>
  </si>
  <si>
    <t>Renda per capita (euros)</t>
  </si>
  <si>
    <t>Illes Balears: productivitat factor treball (valor afegit brut per persona ocupada; euros)</t>
  </si>
  <si>
    <t>Illes Balears. Principals despeses de les empreses en protecció ambiental (euros)</t>
  </si>
  <si>
    <t>Illes Balears. Accidents amb baixa en jornada de treball per cada 100 ocupats</t>
  </si>
  <si>
    <t>Illes Balears. Variació en el nombre d'accidents amb baixa en jornada laboral</t>
  </si>
  <si>
    <t>Illes Balears. Relació d’accidents d'homes i dones  (ponderat per cada 100 ocupats)</t>
  </si>
  <si>
    <t xml:space="preserve">Illes Balears: accidents amb baixa en jornada de treball per tipus de contracte (nombre d'accidents per cada 100 contractes)  
</t>
  </si>
  <si>
    <t xml:space="preserve">Illes Balears: Accidents amb baixa en jornada de treball 
</t>
  </si>
  <si>
    <t xml:space="preserve">Illes Balears. Nombre d'accidents amb baixa laboral en jornada de treball per grup d'ocupació (%). Any 2020 
</t>
  </si>
  <si>
    <t>Guany per hora normal de treball (euros)</t>
  </si>
  <si>
    <t>Illes Balears: mitjana d’hores de treball setmanal</t>
  </si>
  <si>
    <t>Illes Balears: taxa d'activitat (%)</t>
  </si>
  <si>
    <t>Taxa d'atur per nacionalitat</t>
  </si>
  <si>
    <t>Illes Balears: taxa d'atur de llarga durada (%)</t>
  </si>
  <si>
    <t>Illes Balears: assalariats per ocupació (milers de persones)</t>
  </si>
  <si>
    <t>Illes Balears: guany mitjà per hora de treball, tipus de jornada i nivell d'estudis (2018)</t>
  </si>
  <si>
    <t>Illes Balears: taxes d'activitat a l'any de finalització dels estudis</t>
  </si>
  <si>
    <t>Assalariats estrangers per nivell de formació (milers de persones)</t>
  </si>
  <si>
    <t xml:space="preserve">Contractes registrats per illes a estrangers </t>
  </si>
  <si>
    <t>Agricultura</t>
  </si>
  <si>
    <t>Indústria</t>
  </si>
  <si>
    <t>Construcció</t>
  </si>
  <si>
    <t>Serveis</t>
  </si>
  <si>
    <t>VAB 2019</t>
  </si>
  <si>
    <t>Ocupats 2020</t>
  </si>
  <si>
    <t>Font: Enquesta de població activa (EPA), INE (2021) i Comptabilitat regional d'Espanya, INE (2021)</t>
  </si>
  <si>
    <t>Nota: L’únic que el VAB pesa més que l’ocupació és serveis.</t>
  </si>
  <si>
    <t xml:space="preserve"> </t>
  </si>
  <si>
    <t>Font: Comptabilitat regional d'Espanya, INE (2021)</t>
  </si>
  <si>
    <r>
      <rPr>
        <sz val="11"/>
        <color rgb="FF000000"/>
        <rFont val="Calibri"/>
        <family val="2"/>
        <charset val="1"/>
      </rPr>
      <t xml:space="preserve">Font: </t>
    </r>
    <r>
      <rPr>
        <i/>
        <sz val="11"/>
        <color rgb="FF000000"/>
        <rFont val="Calibri"/>
        <family val="2"/>
        <charset val="1"/>
      </rPr>
      <t>Estadística del movimiento natural de la población (MNP),</t>
    </r>
    <r>
      <rPr>
        <sz val="11"/>
        <color rgb="FF000000"/>
        <rFont val="Calibri"/>
        <family val="2"/>
        <charset val="1"/>
      </rPr>
      <t xml:space="preserve"> INE (2021), </t>
    </r>
    <r>
      <rPr>
        <i/>
        <sz val="11"/>
        <color rgb="FF000000"/>
        <rFont val="Calibri"/>
        <family val="2"/>
        <charset val="1"/>
      </rPr>
      <t>Estadística de migraciones,</t>
    </r>
    <r>
      <rPr>
        <sz val="11"/>
        <color rgb="FF000000"/>
        <rFont val="Calibri"/>
        <family val="2"/>
        <charset val="1"/>
      </rPr>
      <t xml:space="preserve"> INE (2021) i </t>
    </r>
    <r>
      <rPr>
        <i/>
        <sz val="11"/>
        <color rgb="FF000000"/>
        <rFont val="Calibri"/>
        <family val="2"/>
        <charset val="1"/>
      </rPr>
      <t>Estadística de adquisiones de nacionalidad española de residentes</t>
    </r>
    <r>
      <rPr>
        <sz val="11"/>
        <color rgb="FF000000"/>
        <rFont val="Calibri"/>
        <family val="2"/>
        <charset val="1"/>
      </rPr>
      <t>, INE (2021)</t>
    </r>
  </si>
  <si>
    <t>Font: Enquesta anual de costs laborals, Ibestat (2021)</t>
  </si>
  <si>
    <t xml:space="preserve">Font: Enquesta de població activa, INE (2021) i Comptabilitat regional d'Espanya, INE (2021) </t>
  </si>
  <si>
    <t>Productivitat factor treball</t>
  </si>
  <si>
    <t>Variació percentual</t>
  </si>
  <si>
    <t>2000</t>
  </si>
  <si>
    <t>2010</t>
  </si>
  <si>
    <t>2018 (P)</t>
  </si>
  <si>
    <t>2010-2000</t>
  </si>
  <si>
    <t>2018-2010</t>
  </si>
  <si>
    <t>2018-2000</t>
  </si>
  <si>
    <t xml:space="preserve">    A. Agricultura, ramaderia, silvicultura i pesca</t>
  </si>
  <si>
    <t xml:space="preserve">    B_E. Indústries extractives, indústria manufacturera, subministrament d'energia elèctrica, gas, vapor i aire condicionat, subministrament d'aigua, activitats de sanejament, gestió de residus i descontaminació</t>
  </si>
  <si>
    <t xml:space="preserve">    C. - De les quals: Indústria manufacturera</t>
  </si>
  <si>
    <t xml:space="preserve">    F. Construcció</t>
  </si>
  <si>
    <t xml:space="preserve">    G_J. Comerç a l'engròs i al detall, reparació de vehicles de motor i motocicletes, transport i emmagatzematge, hostaleria, informació i comunicacions</t>
  </si>
  <si>
    <t xml:space="preserve">    K_N. Activitats financeres i d'assegurances, activitats immobiliàries, activitats professionals, científiques i tècniques, activitats administratives i serveis auxiliars</t>
  </si>
  <si>
    <t xml:space="preserve">    O_U. Administració pública i defensa, seguretat social obligatòria, educació, activitats sanitàries i de serveis socials, activitats artístiques, recreatives i d'entreteniment, reparació d'articles d'ús domèstic i altres serveis</t>
  </si>
  <si>
    <t>Total</t>
  </si>
  <si>
    <t>Variació VAB</t>
  </si>
  <si>
    <t>Variació ocupats</t>
  </si>
  <si>
    <t>Desagregació per components</t>
  </si>
  <si>
    <t xml:space="preserve">    C. De les quals: Indústria manufacturera</t>
  </si>
  <si>
    <t>Font: Elaboració pròpia a partir de dades de Comptabilitat regional d'Espanya, INE (2021)</t>
  </si>
  <si>
    <t>Període</t>
  </si>
  <si>
    <t xml:space="preserve">
Protecció de l'aire i el clima</t>
  </si>
  <si>
    <t>Gestió d'aigües residuals</t>
  </si>
  <si>
    <t>Gestió de residus</t>
  </si>
  <si>
    <t>Reducció del soroll i les vibracions</t>
  </si>
  <si>
    <t>Protecció de la biodiversitat i els paisatges</t>
  </si>
  <si>
    <t>2008</t>
  </si>
  <si>
    <t>2009</t>
  </si>
  <si>
    <t>2011</t>
  </si>
  <si>
    <t>2012</t>
  </si>
  <si>
    <t>2013</t>
  </si>
  <si>
    <t>2014</t>
  </si>
  <si>
    <t>2015</t>
  </si>
  <si>
    <t>2016</t>
  </si>
  <si>
    <t>2017</t>
  </si>
  <si>
    <t>2018</t>
  </si>
  <si>
    <t>Taxa mitjana acumulativa</t>
  </si>
  <si>
    <t>Font: Elaboració pròpia a partir de dades d'Enquesta de la despesa de la indústria en protecció ambiental, Ibestat (2021)</t>
  </si>
  <si>
    <t>Homes</t>
  </si>
  <si>
    <t>Dones</t>
  </si>
  <si>
    <t>Datos de consulta… (no adjuntar a publicación)</t>
  </si>
  <si>
    <t>Grup d'edat</t>
  </si>
  <si>
    <t>Variación 2020 / 2003</t>
  </si>
  <si>
    <t>Totes les edats</t>
  </si>
  <si>
    <t>De 16 a 24 anys</t>
  </si>
  <si>
    <t>De 25 a 34 anys</t>
  </si>
  <si>
    <t>De 35 a 44 anys</t>
  </si>
  <si>
    <t>de 45 a 54 anys</t>
  </si>
  <si>
    <t>55 i més anys</t>
  </si>
  <si>
    <t>55 y més anys</t>
  </si>
  <si>
    <t>Font: Elaboració pròpia a partir de dades del Ministeri de Treball, Ibestat (2021) i Enquesta de condicions de treball, Ibestat (2021)</t>
  </si>
  <si>
    <t>razón hombre y mujer</t>
  </si>
  <si>
    <t>Empeora los hombres</t>
  </si>
  <si>
    <t>Variació (%) 2020-2003</t>
  </si>
  <si>
    <t>Accidents d'homes per cada dona accidentada</t>
  </si>
  <si>
    <t>Total nacional</t>
  </si>
  <si>
    <t>Balears, Illes</t>
  </si>
  <si>
    <t>Diferència</t>
  </si>
  <si>
    <t>Tots els sectors</t>
  </si>
  <si>
    <t xml:space="preserve">    2019</t>
  </si>
  <si>
    <t xml:space="preserve">    2015</t>
  </si>
  <si>
    <t xml:space="preserve">    2010</t>
  </si>
  <si>
    <t>Variació  absoluta 2018-2010 (€)</t>
  </si>
  <si>
    <t>Percentual (%)</t>
  </si>
  <si>
    <t>Font: Elaboració pròpia a partir de la Enquesta anual d'estructura salarial, INE (2021)</t>
  </si>
  <si>
    <t>Font: Enquesta de població activa (EPA), Ibestat (2021)</t>
  </si>
  <si>
    <t>Espanyola</t>
  </si>
  <si>
    <t>Estrangera Unió Europea</t>
  </si>
  <si>
    <t>Estrangera no pertanyents a la Unió Europea</t>
  </si>
  <si>
    <t>2020</t>
  </si>
  <si>
    <t>2019</t>
  </si>
  <si>
    <t>2006</t>
  </si>
  <si>
    <t>Espanya</t>
  </si>
  <si>
    <t>Illes Balears</t>
  </si>
  <si>
    <t>Diferència H/D</t>
  </si>
  <si>
    <t>Dades percentuals per consultar (no publicació)</t>
  </si>
  <si>
    <t>Direcció i tècnics</t>
  </si>
  <si>
    <t>Por sexos</t>
  </si>
  <si>
    <t>Administratius</t>
  </si>
  <si>
    <t>Treballadors qualificats</t>
  </si>
  <si>
    <t>Ocupacions elementals</t>
  </si>
  <si>
    <t>Ocupacions militars</t>
  </si>
  <si>
    <t>..</t>
  </si>
  <si>
    <t>total</t>
  </si>
  <si>
    <t>Font: Enquesta de població activa (EPA), INE (2021)</t>
  </si>
  <si>
    <t>Temps complet</t>
  </si>
  <si>
    <t>Temps parcial</t>
  </si>
  <si>
    <t>Nivell d'estudis</t>
  </si>
  <si>
    <t>Home</t>
  </si>
  <si>
    <t>Dona</t>
  </si>
  <si>
    <t>Raó (H/D)</t>
  </si>
  <si>
    <t>Educació primària</t>
  </si>
  <si>
    <t>Educació secundària</t>
  </si>
  <si>
    <t>Formació professional</t>
  </si>
  <si>
    <t>Diplomats universitaris</t>
  </si>
  <si>
    <t>Llicenciats i similars, doctors universitaris</t>
  </si>
  <si>
    <t>Font: Enquesta d’estructura salarial, Ibestat (2021)</t>
  </si>
  <si>
    <t>Formació universitària</t>
  </si>
  <si>
    <t>Curs 2017/2018</t>
  </si>
  <si>
    <t>Var. 2012-2013</t>
  </si>
  <si>
    <t>Grau</t>
  </si>
  <si>
    <t>Màster</t>
  </si>
  <si>
    <t>Doctorat</t>
  </si>
  <si>
    <t>Arts i humanitats</t>
  </si>
  <si>
    <t>Ciències</t>
  </si>
  <si>
    <t>Ciències socials i jurídiques</t>
  </si>
  <si>
    <t>Ciències de la salut</t>
  </si>
  <si>
    <t>Enginyeria i arquitectura</t>
  </si>
  <si>
    <t>....</t>
  </si>
  <si>
    <t>Font: Enquesta d'inserció laboral dels titulats universitaris, Ibestat (2021)</t>
  </si>
  <si>
    <t>Datos a no incluir en publicación</t>
  </si>
  <si>
    <t>Educació primària o inferior</t>
  </si>
  <si>
    <t xml:space="preserve"> Homes</t>
  </si>
  <si>
    <t xml:space="preserve"> Dones</t>
  </si>
  <si>
    <r>
      <rPr>
        <b/>
        <sz val="12"/>
        <color rgb="FF000000"/>
        <rFont val="Arial"/>
        <family val="2"/>
        <charset val="1"/>
      </rPr>
      <t>Ensenyament secundari 1</t>
    </r>
    <r>
      <rPr>
        <b/>
        <vertAlign val="superscript"/>
        <sz val="12"/>
        <color rgb="FF000000"/>
        <rFont val="Arial"/>
        <family val="2"/>
        <charset val="1"/>
      </rPr>
      <t>a</t>
    </r>
    <r>
      <rPr>
        <b/>
        <sz val="12"/>
        <color rgb="FF000000"/>
        <rFont val="Arial"/>
        <family val="2"/>
        <charset val="1"/>
      </rPr>
      <t xml:space="preserve"> etapa</t>
    </r>
  </si>
  <si>
    <r>
      <rPr>
        <b/>
        <sz val="12"/>
        <color rgb="FF000000"/>
        <rFont val="Arial"/>
        <family val="2"/>
        <charset val="1"/>
      </rPr>
      <t>Ensenyament secundari 2</t>
    </r>
    <r>
      <rPr>
        <b/>
        <vertAlign val="superscript"/>
        <sz val="12"/>
        <color rgb="FF000000"/>
        <rFont val="Arial"/>
        <family val="2"/>
        <charset val="1"/>
      </rPr>
      <t>a</t>
    </r>
    <r>
      <rPr>
        <b/>
        <sz val="12"/>
        <color rgb="FF000000"/>
        <rFont val="Arial"/>
        <family val="2"/>
        <charset val="1"/>
      </rPr>
      <t xml:space="preserve"> etapa</t>
    </r>
  </si>
  <si>
    <t>Educació superior</t>
  </si>
  <si>
    <t>Font: Enquesta d'estructura salarial, Ibestat (2021)</t>
  </si>
  <si>
    <t>Mallorca</t>
  </si>
  <si>
    <t>Menorca</t>
  </si>
  <si>
    <t xml:space="preserve">Eivissa </t>
  </si>
  <si>
    <t>Variació (%)</t>
  </si>
  <si>
    <t>2020-2010</t>
  </si>
  <si>
    <t>2010-2005</t>
  </si>
  <si>
    <t>2020-2005</t>
  </si>
  <si>
    <t>Font: Aturats, demandants d'ocupació i contractes registrats (SOIB), Ibestat (2021)</t>
  </si>
  <si>
    <t>Quadre 9. Illes Balears: Aturats per sexe i grup d'edat (milers de persones)</t>
  </si>
  <si>
    <t>De 45 a 54 anys</t>
  </si>
  <si>
    <t>Font: Ibestat</t>
  </si>
  <si>
    <t>https://www.ine.es/jaxiT3/Datos.htm?t=4968</t>
  </si>
  <si>
    <t>Media de los cuatro trimestres del año</t>
  </si>
  <si>
    <t xml:space="preserve">Resultados por comunidades autónomas	</t>
  </si>
  <si>
    <t>Tasas de paro por nacionalidad, sexo y comunidad autónoma</t>
  </si>
  <si>
    <t>Unidades: Tasas</t>
  </si>
  <si>
    <t>Española</t>
  </si>
  <si>
    <t>Extranjera: Unión Europea</t>
  </si>
  <si>
    <t>Extranjera: No pertenecientes a la Unión Europea</t>
  </si>
  <si>
    <t>Hombres</t>
  </si>
  <si>
    <t xml:space="preserve">    Total Nacional</t>
  </si>
  <si>
    <t xml:space="preserve">    04 Balears, Illes</t>
  </si>
  <si>
    <t>Mujeres</t>
  </si>
  <si>
    <t>Notas:</t>
  </si>
  <si>
    <t xml:space="preserve">Fuente: </t>
  </si>
  <si>
    <t>Instituto Nacional de Estadística</t>
  </si>
  <si>
    <t>Asalariados por periodo, sexo y ocupación (CNO-11).</t>
  </si>
  <si>
    <t xml:space="preserve">  Economía &gt; Trabajo</t>
  </si>
  <si>
    <t>Unidad de medida: Miles de personas</t>
  </si>
  <si>
    <t>Periodo de referencia: Desde 2002 primer trimestre a 2021 segundo trimestre</t>
  </si>
  <si>
    <t>Última actualitzación: 20210729 09:51</t>
  </si>
  <si>
    <t>2020_media anual</t>
  </si>
  <si>
    <t>2019_media anual</t>
  </si>
  <si>
    <t>2018_media anual</t>
  </si>
  <si>
    <t>2017_media anual</t>
  </si>
  <si>
    <t>2016_media anual</t>
  </si>
  <si>
    <t>Dirección y técnicos</t>
  </si>
  <si>
    <t xml:space="preserve">   Hombres</t>
  </si>
  <si>
    <t xml:space="preserve">   Mujeres</t>
  </si>
  <si>
    <t>Administrativos</t>
  </si>
  <si>
    <t>Trabajadores cualificados</t>
  </si>
  <si>
    <t>Ocupaciones elementales</t>
  </si>
  <si>
    <t>Ocupaciones militares</t>
  </si>
  <si>
    <t>1. (..) Dato no disponible.</t>
  </si>
  <si>
    <t>2. Cambio metodológico en 2005.</t>
  </si>
  <si>
    <t>Fuente:Institut d'Estadística de les Illes Balears (Ibestat) a partir de datos del Instituto Nacional de Estadística (INE). España (CC BY 3.0)</t>
  </si>
  <si>
    <t>Institut d'Estadística de les Illes Balears (Ibestat) Teléfono: +34 971 176 511 Correo electrónico: info@ibestat.caib.es http://www.ibestat.cat</t>
  </si>
  <si>
    <t>Tasa de paro de larga duración por periodo y sexo.</t>
  </si>
  <si>
    <t>Unidad de medida: Porcentaje</t>
  </si>
  <si>
    <t>Última actualitzación: 20210729 09:55</t>
  </si>
  <si>
    <t>2020_anual</t>
  </si>
  <si>
    <t>2019_anual</t>
  </si>
  <si>
    <t>2018_anual</t>
  </si>
  <si>
    <t>2017_anual</t>
  </si>
  <si>
    <t>2016_anual</t>
  </si>
  <si>
    <t>2. Tasa de paro de larga duración: parados que llevan doce meses como mínimo buscando empleo y no han trabajado en  ese período, como porcentaje de la población activa total (ocupados más no ocupados).</t>
  </si>
  <si>
    <t>3. Cambio metodológico en 2005.</t>
  </si>
  <si>
    <t>Parados por periodo, sexo y grupo de edad.</t>
  </si>
  <si>
    <t>Última actualitzación: 20210729 09:53</t>
  </si>
  <si>
    <t xml:space="preserve">   Todas las edades</t>
  </si>
  <si>
    <t xml:space="preserve">   De 16 a 24 años</t>
  </si>
  <si>
    <t xml:space="preserve">   De 25 a 34 años</t>
  </si>
  <si>
    <t xml:space="preserve">   De 35 a 44 años</t>
  </si>
  <si>
    <t xml:space="preserve">   De 45 a 54 años</t>
  </si>
  <si>
    <t xml:space="preserve">   55 y más años</t>
  </si>
  <si>
    <t>Tasa de actividad por periodo, sexo y nivel de formación (CNED-2014).</t>
  </si>
  <si>
    <t>Última actualitzación: 20210729 09:44</t>
  </si>
  <si>
    <t>Número medio de horas y minutos semanales trabajadas por periodo, sexo y grupo de edad.</t>
  </si>
  <si>
    <t>Unidad de medida: Horas,Minutos</t>
  </si>
  <si>
    <t>Última actualitzación: 20210729 09:46</t>
  </si>
  <si>
    <t>Todas las edades</t>
  </si>
  <si>
    <t>1. (..) Horas y minutos efectivos dedicados en la semana de referencia al trabajo principal.</t>
  </si>
  <si>
    <t>https://ibestat.caib.es/ibestat/estadistiques/d7d7d98e-2dbb-4974-8828-74222728dc14/f8aebdb3-2e8c-430d-901f-79d8649b31ba/es/I214002_0009.px</t>
  </si>
  <si>
    <t>TOTAL</t>
  </si>
  <si>
    <t>Industria</t>
  </si>
  <si>
    <t>Construcción</t>
  </si>
  <si>
    <t>Servicios</t>
  </si>
  <si>
    <t>Coste total bruto</t>
  </si>
  <si>
    <t>Sueldos y salarios</t>
  </si>
  <si>
    <t>Coste total neto</t>
  </si>
  <si>
    <t>enlanza con la terciarización</t>
  </si>
  <si>
    <t>Ocupados por sector económico, sexo y comunidad autónoma. Valores absolutos</t>
  </si>
  <si>
    <t>Unidades: Miles Personas</t>
  </si>
  <si>
    <t>Ambos sexos</t>
  </si>
  <si>
    <t>Valor del producto interior bruto (PIB) a precios de mercado por año y rama de actividad.</t>
  </si>
  <si>
    <t xml:space="preserve">  Economía &gt; Cuentas económicas</t>
  </si>
  <si>
    <t>Unidad de medida: Según datos</t>
  </si>
  <si>
    <t>Periodo de referencia: Desde 2000 a 2019</t>
  </si>
  <si>
    <t>Última actualitzación: 20200810 09:00</t>
  </si>
  <si>
    <t>Agricultura, ganadería, silvicultura y pesca</t>
  </si>
  <si>
    <t>Industrias extractivas; industria manufacturera; suministro de energía eléctrica, gas, vapor y aire acondicionado; suministro de agua, actividades de saneamiento, gestión de residuos y descontaminación</t>
  </si>
  <si>
    <t>Valor Añadido Bruto Total</t>
  </si>
  <si>
    <t>2019 (1ªE)</t>
  </si>
  <si>
    <t xml:space="preserve">   Valor</t>
  </si>
  <si>
    <t>Construcción Servicios</t>
  </si>
  <si>
    <t>VAB</t>
  </si>
  <si>
    <t>miles de euros en 2019</t>
  </si>
  <si>
    <t>Ocupados</t>
  </si>
  <si>
    <t>Miles de personas en 2020</t>
  </si>
  <si>
    <t>Precios corrientes</t>
  </si>
  <si>
    <t>1. (.) Categoría no aplicable.</t>
  </si>
  <si>
    <t>2. (P) Estimación provisional.</t>
  </si>
  <si>
    <t>3. (A) Estimación avance.</t>
  </si>
  <si>
    <t>4. (1ªE) Primera estimación.</t>
  </si>
  <si>
    <t>5. Las ramas de actividad se han constituido siguiendo la clasificación CNAE-2009.</t>
  </si>
  <si>
    <t>Unidad de medida (Valor): Miles de euros</t>
  </si>
  <si>
    <t>Fuente:Institut d'Estadística de les Illes Balears (Ibestat) a partir de datos del INE. España (CC BY 3.0)</t>
  </si>
  <si>
    <t>Institut d'Estadística de les Illes Balears (Ibestat) Teléfono: +34 971 784 575 Correo electrónico: info@ibestat.caib.es http://www.ibestat.cat</t>
  </si>
  <si>
    <t>Contabilidad Regional de España. Serie homogénea 2000-2019.</t>
  </si>
  <si>
    <t>Resultados provinciales. Serie homogénea 2000-2018</t>
  </si>
  <si>
    <t>P.I.B. a precios de mercado y valor añadido bruto a precios básicos por ramas de actividad: Precios corrientes por provincias y periodo</t>
  </si>
  <si>
    <t>Unidades: miles de euros</t>
  </si>
  <si>
    <t>A. Agricultura, ganadería, silvicultura y pesca</t>
  </si>
  <si>
    <t>B_E. Industrias extractivas, industria manufacturera, suministro de energía eléctrica, gas, vapor y aire acondicionado, suministro de agua, actividades de saneamiento, gestión de residuos y descontaminación</t>
  </si>
  <si>
    <t>F. Construcción</t>
  </si>
  <si>
    <t>Valor añadido bruto total</t>
  </si>
  <si>
    <t>Razón</t>
  </si>
  <si>
    <t>1) (P) Estimación provisional</t>
  </si>
  <si>
    <t>Contabilidad Regional de España - Revisión Estadística 2019</t>
  </si>
  <si>
    <t>PIB per cápita</t>
  </si>
  <si>
    <t>Unidad: Euros</t>
  </si>
  <si>
    <t>Comunidad Autónoma</t>
  </si>
  <si>
    <t>2019 (A)</t>
  </si>
  <si>
    <t>Valor</t>
  </si>
  <si>
    <t>Índice España = 100</t>
  </si>
  <si>
    <t>Tasa de Variación Interanual</t>
  </si>
  <si>
    <t>ANDALUCÍA</t>
  </si>
  <si>
    <t>Almería</t>
  </si>
  <si>
    <t>Cádiz</t>
  </si>
  <si>
    <t>Córdoba</t>
  </si>
  <si>
    <t>Granada</t>
  </si>
  <si>
    <t>Huelva</t>
  </si>
  <si>
    <t>Jaén</t>
  </si>
  <si>
    <t>Málaga</t>
  </si>
  <si>
    <t>Sevilla</t>
  </si>
  <si>
    <t>ARAGÓN</t>
  </si>
  <si>
    <t>Huesca</t>
  </si>
  <si>
    <t>Teruel</t>
  </si>
  <si>
    <t>Zaragoza</t>
  </si>
  <si>
    <t>ASTURIAS, PRINCIPADO DE</t>
  </si>
  <si>
    <t>BALEARS, ILLES</t>
  </si>
  <si>
    <t>CANARIAS</t>
  </si>
  <si>
    <t>Palmas, Las</t>
  </si>
  <si>
    <t>Santa Cruz de 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</si>
  <si>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</si>
  <si>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</si>
  <si>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</si>
  <si>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</si>
  <si>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</si>
  <si>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</si>
  <si>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</si>
  <si>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</si>
  <si>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</si>
  <si>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</si>
  <si>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</si>
  <si>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</si>
  <si>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</si>
  <si>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</si>
  <si>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</si>
  <si>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</si>
  <si>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</si>
  <si>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</si>
  <si>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</si>
  <si>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Girona</t>
  </si>
  <si>
    <t>Lleida</t>
  </si>
  <si>
    <t>Tarragona</t>
  </si>
  <si>
    <t>COMUNITAT VALENCIANA</t>
  </si>
  <si>
    <t>Alicante/Alacant</t>
  </si>
  <si>
    <t>Castellón/Castelló</t>
  </si>
  <si>
    <t>Valencia/València</t>
  </si>
  <si>
    <t>EXTREMADURA</t>
  </si>
  <si>
    <t>Badajoz</t>
  </si>
  <si>
    <t>Cáceres</t>
  </si>
  <si>
    <t>GALICIA</t>
  </si>
  <si>
    <t>Coruña, A</t>
  </si>
  <si>
    <t>Lugo</t>
  </si>
  <si>
    <t>Ourense</t>
  </si>
  <si>
    <t>Pontevedra</t>
  </si>
  <si>
    <t>MADRID, COMUNIDAD DE</t>
  </si>
  <si>
    <t>MURCIA, REGIÓN DE</t>
  </si>
  <si>
    <t>NAVARRA, COMUNIDAD FORAL DE</t>
  </si>
  <si>
    <t>PAÍS VASCO</t>
  </si>
  <si>
    <t>Araba/Álava</t>
  </si>
  <si>
    <t>Bizkaia</t>
  </si>
  <si>
    <t>Gipuzkoa</t>
  </si>
  <si>
    <t>RIOJA, LA</t>
  </si>
  <si>
    <t>CEUTA</t>
  </si>
  <si>
    <t>MELILLA</t>
  </si>
  <si>
    <t>Total Nacional</t>
  </si>
  <si>
    <t>(P) Estimación provisional</t>
  </si>
  <si>
    <t>(A) Estimación avance</t>
  </si>
  <si>
    <t>- Para el cálculo del PIB per cápita y como consecuencia del acuerdo entre los Estados miembros de la UE y Eurostat, el valor del PIB de la Extra-Regio no se reparte entre el resto de los terrritorios regionales.</t>
  </si>
  <si>
    <t>- Cifra de Población a 1 de Julio. Fuente : Estimaciones de la Población Actual de España. Unidades: Personas</t>
  </si>
  <si>
    <t xml:space="preserve">     Volver a Índice</t>
  </si>
  <si>
    <t xml:space="preserve">    PRODUCTO INTERIOR BRUTO A PRECIOS DE MERCADO</t>
  </si>
  <si>
    <t xml:space="preserve">    A. Agricultura, ganadería, silvicultura y pesca</t>
  </si>
  <si>
    <t xml:space="preserve">    B_E. Industrias extractivas, industria manufacturera, suministro de energía eléctrica, gas, vapor y aire acondicionado, suministro de agua, actividades de saneamiento, gestión de residuos y descontaminación</t>
  </si>
  <si>
    <t xml:space="preserve">    C. - De las cuales: Industria manufacturera</t>
  </si>
  <si>
    <t xml:space="preserve">    F. Construcción</t>
  </si>
  <si>
    <t xml:space="preserve">    G_J. Comercio al por mayor y al por menor, reparación de vehículos de motor y motocicletas, transporte y almacenamiento, hostelería, información y comunicaciones</t>
  </si>
  <si>
    <t xml:space="preserve">    K_N. Actividades financieras y de seguros, actividades inmobiliarias, actividades profesionales, científicas y técnicas, actividades administrativas y servicios auxiliares</t>
  </si>
  <si>
    <t xml:space="preserve">    O_U. Administración pública y defensa, seguridad social obligatoria, educación, actividades sanitarias y de servicios sociales, actividades artísticas, recreativas y de entretenimiento, reparación de artículos de uso doméstico y otros servicios</t>
  </si>
  <si>
    <t xml:space="preserve">    Valor añadido bruto total</t>
  </si>
  <si>
    <t xml:space="preserve">    Impuestos netos sobre los productos</t>
  </si>
  <si>
    <t>Empleo total y asalariado: Resultados por provincias, ramas de actividad, magnitud y periodo</t>
  </si>
  <si>
    <t>Unidades: miles de personas</t>
  </si>
  <si>
    <t>Empleo total (miles de personas)</t>
  </si>
  <si>
    <t xml:space="preserve">    TOTAL PERSONAS</t>
  </si>
  <si>
    <t>Productividad por ocupado</t>
  </si>
  <si>
    <t>Resultados nacionales y por comunidades aútonomas</t>
  </si>
  <si>
    <t>Ganancia por hora normal de trabajo</t>
  </si>
  <si>
    <t>Sexo y sectores de actividad</t>
  </si>
  <si>
    <t>Unidades: €</t>
  </si>
  <si>
    <t xml:space="preserve">Diferencia </t>
  </si>
  <si>
    <t>Todos los sectores</t>
  </si>
  <si>
    <t>Diferència 2018/2010</t>
  </si>
  <si>
    <t>Porcentual (%)</t>
  </si>
  <si>
    <t>Cuando la productividad media ha subido un 16% en Baleares ver cuadro 1</t>
  </si>
  <si>
    <t>El dato no esta disponible cuando el número de observaciones muestrales es inferior a 100.</t>
  </si>
  <si>
    <t>Cuando la casilla está marcada con un signo '-' antes del dato, indica que el número de observaciones muestrales está comprendido entre 100 y 500, por lo que la cifra está sujeta a gran variabilidad.</t>
  </si>
  <si>
    <t>'..'=No se facilita el dato correspondiente por ser el número de observaciones muestrales inferior a 100.</t>
  </si>
  <si>
    <t>Diferencial</t>
  </si>
  <si>
    <t>Tasa crecimiento IB</t>
  </si>
  <si>
    <t>Tasa crecimiento Espanya</t>
  </si>
  <si>
    <t>Series detalladas desde 2002</t>
  </si>
  <si>
    <t>Resultados por Comunidades Autonomas</t>
  </si>
  <si>
    <t>Población residente por fecha, sexo y generación (edad a 31 de diciembre)</t>
  </si>
  <si>
    <t>Unidades: Personas</t>
  </si>
  <si>
    <t>04 Balears, Illes</t>
  </si>
  <si>
    <t>1 de julio de 2002</t>
  </si>
  <si>
    <t>Diferencia de crecimiento de Illes Balears respecto a España</t>
  </si>
  <si>
    <t>1 de julio de 2003</t>
  </si>
  <si>
    <t>1 de julio de 2004</t>
  </si>
  <si>
    <t>1 de julio de 2005</t>
  </si>
  <si>
    <t>1 de julio de 2006</t>
  </si>
  <si>
    <t>1 de julio de 2007</t>
  </si>
  <si>
    <t>1 de julio de 2008</t>
  </si>
  <si>
    <t>1 de julio de 2009</t>
  </si>
  <si>
    <t>1 de julio de 2010</t>
  </si>
  <si>
    <t>1 de julio de 2011</t>
  </si>
  <si>
    <t>1 de julio de 2012</t>
  </si>
  <si>
    <t>1 de julio de 2013</t>
  </si>
  <si>
    <t>1 de julio de 2014</t>
  </si>
  <si>
    <t>1 de julio de 2015</t>
  </si>
  <si>
    <t>1 de julio de 2016</t>
  </si>
  <si>
    <t>1 de julio de 2017</t>
  </si>
  <si>
    <t>1 de julio de 2018</t>
  </si>
  <si>
    <t>1 de julio de 2019</t>
  </si>
  <si>
    <t>1 de julio de 2020</t>
  </si>
  <si>
    <t>Los datos a 1 de enero del año a se obtienen con información recogida durante el año previo, a-1, por lo que:</t>
  </si>
  <si>
    <t xml:space="preserve">
	Generación=(a-1) - (edad a 31 de diciembre)</t>
  </si>
  <si>
    <t xml:space="preserve">
Los datos a 1 de julio del año a se obtienen con información recogida durante el propio año, a, por lo que:</t>
  </si>
  <si>
    <t xml:space="preserve">
	Generación= a - (edad a 31 de diciembre)</t>
  </si>
  <si>
    <t>Los datos son provisionales desde 1 de Julio de 2020</t>
  </si>
  <si>
    <t>PIB a precios de mercado</t>
  </si>
  <si>
    <t>Precios Corrientes</t>
  </si>
  <si>
    <t>Unidad: Miles de Euros</t>
  </si>
  <si>
    <t>Estructura Porcentual</t>
  </si>
  <si>
    <t>EXTRA-REGIO</t>
  </si>
  <si>
    <r>
      <rPr>
        <sz val="10"/>
        <rFont val="Univers"/>
        <family val="2"/>
        <charset val="1"/>
      </rPr>
      <t xml:space="preserve">Nota: Todo el Valor Añadido Bruto de la Extra-Regio está generado en la </t>
    </r>
    <r>
      <rPr>
        <sz val="10"/>
        <color rgb="FF000000"/>
        <rFont val="Univers"/>
        <family val="2"/>
        <charset val="1"/>
      </rPr>
      <t>rama agregada</t>
    </r>
    <r>
      <rPr>
        <sz val="10"/>
        <rFont val="Univers"/>
        <family val="2"/>
        <charset val="1"/>
      </rPr>
      <t xml:space="preserve"> </t>
    </r>
    <r>
      <rPr>
        <i/>
        <sz val="10"/>
        <rFont val="Univers"/>
        <family val="2"/>
        <charset val="1"/>
      </rPr>
      <t>Administración pública y defensa; seguridad social obligatoria; educación; actividades sanitarias y de servicios sociales</t>
    </r>
  </si>
  <si>
    <t>estructura porcentual</t>
  </si>
  <si>
    <t>Peso de IB en PIB españa</t>
  </si>
  <si>
    <t>Resultados detallados</t>
  </si>
  <si>
    <t>Agregados por ramas de actividad</t>
  </si>
  <si>
    <t>Valor Añadido Bruto</t>
  </si>
  <si>
    <t>Unidades: Millones Euros</t>
  </si>
  <si>
    <t>Total CNAE</t>
  </si>
  <si>
    <t>C Industria manufacturera</t>
  </si>
  <si>
    <t>https://www.ine.es/jaxiT3/Datos.htm?t=32450</t>
  </si>
  <si>
    <t>Corrientes</t>
  </si>
  <si>
    <t>C. - De las cuales: Industria manufacturera</t>
  </si>
  <si>
    <t>Dato base</t>
  </si>
  <si>
    <t>2001</t>
  </si>
  <si>
    <t>2002</t>
  </si>
  <si>
    <t>2003</t>
  </si>
  <si>
    <t>2004</t>
  </si>
  <si>
    <t>2005</t>
  </si>
  <si>
    <t>2007</t>
  </si>
  <si>
    <t>Caída en puntos porcentuales</t>
  </si>
  <si>
    <t>https://www.ine.es/jaxiT3/Datos.htm?t=4925</t>
  </si>
  <si>
    <t>Ocupados por grupo de edad, sexo y comunidad autónoma. Valores absolutos</t>
  </si>
  <si>
    <t>PIB</t>
  </si>
  <si>
    <t>Total N</t>
  </si>
  <si>
    <t>IB</t>
  </si>
  <si>
    <r>
      <rPr>
        <b/>
        <sz val="13.2"/>
        <color rgb="FF457E76"/>
        <rFont val="Arial"/>
        <family val="2"/>
        <charset val="1"/>
      </rPr>
      <t>Media de los cuatro trimestres del año</t>
    </r>
    <r>
      <rPr>
        <b/>
        <sz val="9.9"/>
        <color rgb="FF000000"/>
        <rFont val="Arial"/>
        <family val="2"/>
        <charset val="1"/>
      </rPr>
      <t>Resultados por comunidades autónomas</t>
    </r>
  </si>
  <si>
    <t>Unidades:  Miles Personas</t>
  </si>
  <si>
    <t>    Metodología </t>
  </si>
  <si>
    <t>Tabla</t>
  </si>
  <si>
    <t>Gráfico</t>
  </si>
  <si>
    <t>Mapa</t>
  </si>
  <si>
    <t>Resultados económicos de les Illes Balears por tipo de indicador.</t>
  </si>
  <si>
    <t xml:space="preserve">  Entorno físico y sostenibilidad &gt; Residuos</t>
  </si>
  <si>
    <t>Unidad de medida: Euros</t>
  </si>
  <si>
    <t>Periodo de referencia: Desde 2008 a 2018</t>
  </si>
  <si>
    <t>Última actualitzación: 20210119 09:00</t>
  </si>
  <si>
    <t>Periode</t>
  </si>
  <si>
    <t>Protección del aire y el clima</t>
  </si>
  <si>
    <t>Gestión de aguas residuales</t>
  </si>
  <si>
    <t>Gestión de residuos</t>
  </si>
  <si>
    <t>Reducción del ruido y las vibraciones</t>
  </si>
  <si>
    <t>Protección de la biodiversidad y los paisajes</t>
  </si>
  <si>
    <t>1) Resultados económicos de las secciones B, C y D de la CNAE-2009</t>
  </si>
  <si>
    <t>Accidentes con baja en jornada de trabajo por grupos de ocupación (CNO-2011) y año.</t>
  </si>
  <si>
    <t>Unidad de medida: Número de accidentes</t>
  </si>
  <si>
    <t>Periodo de referencia: Desde el año 2011 al año 2020</t>
  </si>
  <si>
    <t>Última actualitzación: 20210730 09:00</t>
  </si>
  <si>
    <t>Directores y gerentes</t>
  </si>
  <si>
    <t>Técnicos y profesionales, científicos e intelectuales de la salud y enseñanza</t>
  </si>
  <si>
    <t>Otros técnicos y profesionales científicos e intelectuales</t>
  </si>
  <si>
    <t>Técnicos; profesionales de apoyo</t>
  </si>
  <si>
    <t>Empleados de oficina sin atención al público</t>
  </si>
  <si>
    <t>Empleados de oficina con atención al público</t>
  </si>
  <si>
    <t>Trabajadores de servicios de restauración y comercio</t>
  </si>
  <si>
    <t>Trabajadores de los servicios de salud y cuidado de personas</t>
  </si>
  <si>
    <t>Trabajadores de servicios de protección y seguridad</t>
  </si>
  <si>
    <t>Trabajadores cualificados en el sector agrícola, ganadero, forestal y pesquero</t>
  </si>
  <si>
    <t>Trabajadores cualificados de la construcción excepto operadores de máquinas</t>
  </si>
  <si>
    <t>Trabajadores cualificados de industrias manufactureras excepto de instalaciones y máquinas</t>
  </si>
  <si>
    <t>Operadores de instalaciones y maquinaria fija y montadores</t>
  </si>
  <si>
    <t>Conductores y operadores de máquinaria móvil</t>
  </si>
  <si>
    <t>Trabajadores no cualificados en servicio (excepto transportes)</t>
  </si>
  <si>
    <t>Peones de la agricultura, pesca, construcción, industria manufact. y transporte</t>
  </si>
  <si>
    <t>x</t>
  </si>
  <si>
    <t>Treballadors qualificats de la construcció excepte operadors de màquines</t>
  </si>
  <si>
    <t>Treballadors no qualificats en servei (excepte transports)</t>
  </si>
  <si>
    <t>Treballadors de serveis de restauració i comercio</t>
  </si>
  <si>
    <t>Peons de l'agricultura, pesca, construcció, indústria *manufact. i transport</t>
  </si>
  <si>
    <t>Treballadors qualificats d'indústries manufactureres excepte d'instal·lacions i màquines</t>
  </si>
  <si>
    <t>Conductors i operadors de *máquinaria mòbil</t>
  </si>
  <si>
    <t>Treballadors dels serveis de salut i cura de persones</t>
  </si>
  <si>
    <t>Treballadors qualificats en el sector agrícola, ramader, forestal i pesquer</t>
  </si>
  <si>
    <t>Tècnics; professionals de suport</t>
  </si>
  <si>
    <t>Tècnics i professionals, científics i intel·lectuals de la salut i ensenyament</t>
  </si>
  <si>
    <t>Treballadors de serveis de protecció i seguretat</t>
  </si>
  <si>
    <t>Operadors d'instal·lacions i maquinària fixa i muntadors</t>
  </si>
  <si>
    <t>Empleats d'oficina sense atenció al públic</t>
  </si>
  <si>
    <t>Empleats d'oficina amb atenció al públic</t>
  </si>
  <si>
    <t>Altres tècnics i professionals científics i intel·lectuals</t>
  </si>
  <si>
    <t>Directors i gerents</t>
  </si>
  <si>
    <t>(..) Dato no disponible.</t>
  </si>
  <si>
    <t>Grupos de ocupación según la Clasificación Nacional de Ocupaciones 2011, (CNO-2011).</t>
  </si>
  <si>
    <t>Fuente:Institut d'Estadística de les Illes Balears (Ibestat) a partir de datos del Ministerio de Trabajo, Migraciones y Seguridad Social. España (CC BY 3.0)</t>
  </si>
  <si>
    <t>ACCIDENTES DE TRABAJO</t>
  </si>
  <si>
    <t>ACCIDENTES CON BAJA EN JORNADA DE TRABAJO POR AÑO, TIPO DE CONTRATO Y TIPO DE DURACIÓN</t>
  </si>
  <si>
    <t>CONTRATOS INDEFINIDOS</t>
  </si>
  <si>
    <t>CONTRATOS TEMPORALES</t>
  </si>
  <si>
    <r>
      <rPr>
        <sz val="11"/>
        <color rgb="FF333333"/>
        <rFont val="Calibri"/>
        <family val="2"/>
        <charset val="1"/>
      </rPr>
      <t>NO CLASIFICABLES</t>
    </r>
    <r>
      <rPr>
        <vertAlign val="superscript"/>
        <sz val="11"/>
        <color rgb="FF333333"/>
        <rFont val="Calibri"/>
        <family val="2"/>
        <charset val="1"/>
      </rPr>
      <t>1</t>
    </r>
  </si>
  <si>
    <t>crisis aumenta 4 puntos</t>
  </si>
  <si>
    <t>A tiempo completo</t>
  </si>
  <si>
    <t>A tiempo parcial</t>
  </si>
  <si>
    <t>Fijo discontinuo</t>
  </si>
  <si>
    <t>aumenta</t>
  </si>
  <si>
    <t>se mantiene</t>
  </si>
  <si>
    <t>se reduce</t>
  </si>
  <si>
    <t>Unidades: Número de accidentes</t>
  </si>
  <si>
    <t xml:space="preserve">Nota: (.) Categoría no aplicable. (..) Dato no disponible. </t>
  </si>
  <si>
    <t>Asalariados del sector privado por tipo de contrato o relación laboral, sexo y comunidad autónoma. Valores absolutos y porcentajes respecto del total de cada comunidad</t>
  </si>
  <si>
    <t>Nota: (1) En "no clasificables" se incluyen básicamente los accidentes de trabajadores del Régimen Especial de Autónomos, pero también otros que no pueden encuadrarse en ningún código de tipo de contrato.</t>
  </si>
  <si>
    <t>Fuente: Ministerio de Trabajo, Migracioness y Seguridad Social</t>
  </si>
  <si>
    <t>De duración indefinida: Total</t>
  </si>
  <si>
    <t>Temporal: Total</t>
  </si>
  <si>
    <t>Contacto: Institut d'Estadística de les Illes Balears (Ibestat)</t>
  </si>
  <si>
    <t>Teléfono: +34 971 784 575</t>
  </si>
  <si>
    <t>Valor absoluto</t>
  </si>
  <si>
    <r>
      <rPr>
        <sz val="11"/>
        <rFont val="Calibri"/>
        <family val="2"/>
        <charset val="1"/>
      </rPr>
      <t xml:space="preserve">Correo electrónico: </t>
    </r>
    <r>
      <rPr>
        <sz val="10"/>
        <rFont val="Calibri"/>
        <family val="2"/>
        <charset val="1"/>
      </rPr>
      <t>info@ibestat.caib.es</t>
    </r>
  </si>
  <si>
    <t>www.ibestat.cat</t>
  </si>
  <si>
    <t>Accidentes de trabajo con baja por año, momento y gravedad.</t>
  </si>
  <si>
    <t>Unidad de medida: Número accidentados</t>
  </si>
  <si>
    <t>Periodo de referencia: Desde el año 1999 al año 2020</t>
  </si>
  <si>
    <t>Totales</t>
  </si>
  <si>
    <t>En jornada laboral</t>
  </si>
  <si>
    <t>In itinere</t>
  </si>
  <si>
    <t>Leves</t>
  </si>
  <si>
    <t>Graves</t>
  </si>
  <si>
    <t>Mortales</t>
  </si>
  <si>
    <t>1999</t>
  </si>
  <si>
    <t>Accidentes con baja en jornada de trabajo por año, edad y sexo.</t>
  </si>
  <si>
    <t>Ocupados por periodo, sexo, grupo de edad y lugar de nacimiento.</t>
  </si>
  <si>
    <t>Periodo de referencia: Desde el año 2003 al año 2020</t>
  </si>
  <si>
    <t>Ocupats</t>
  </si>
  <si>
    <t>De 16 y 17 años</t>
  </si>
  <si>
    <t>2003_media anual</t>
  </si>
  <si>
    <t>De 18 y 19 años</t>
  </si>
  <si>
    <t>De 20 a 24 años</t>
  </si>
  <si>
    <t>De 16 a 24 años</t>
  </si>
  <si>
    <t>De 25 a 29 años</t>
  </si>
  <si>
    <t>De 25 a 34 años</t>
  </si>
  <si>
    <t>De 25 a anys</t>
  </si>
  <si>
    <t>De 30 a 34 años</t>
  </si>
  <si>
    <t>De 35 a 44 años</t>
  </si>
  <si>
    <t>De 35 a 39 años</t>
  </si>
  <si>
    <t>De 45 a 54 años</t>
  </si>
  <si>
    <t>De 40 a 44 años</t>
  </si>
  <si>
    <t>55 y más años</t>
  </si>
  <si>
    <t>De 45 a 49 años</t>
  </si>
  <si>
    <t>De 50 a 54 años</t>
  </si>
  <si>
    <t>De 55 a 64 años</t>
  </si>
  <si>
    <t>Accidents amb baixa en jornada de treball per any, edat i sexe.</t>
  </si>
  <si>
    <t>De 65 y más años</t>
  </si>
  <si>
    <t>(..) Dato no disponible</t>
  </si>
  <si>
    <t>Accidents amb baixa en jornada de treball per cada 100 ocupats</t>
  </si>
  <si>
    <t>total por s</t>
  </si>
  <si>
    <t xml:space="preserve">total </t>
  </si>
  <si>
    <t>Font: Ibestat i elaboració pròpia</t>
  </si>
  <si>
    <t>Ocupados por nivel de formación alcanzado, sexo y comunidad autónoma. Porcentajes respecto del total de cada comunidad</t>
  </si>
  <si>
    <t>Unidades: %</t>
  </si>
  <si>
    <t xml:space="preserve">    2020</t>
  </si>
  <si>
    <t xml:space="preserve">    2014</t>
  </si>
  <si>
    <t>Analfabetos</t>
  </si>
  <si>
    <t>Analfabets</t>
  </si>
  <si>
    <t>Estudios primarios incompletos</t>
  </si>
  <si>
    <t>Estudis primaris incomplets</t>
  </si>
  <si>
    <t>Educación primaria</t>
  </si>
  <si>
    <t>Primera etapa de Educación Secundaria y similar</t>
  </si>
  <si>
    <t>Primera etapa d'Educació Secundària i similar</t>
  </si>
  <si>
    <t>Segunda etapa de educación secundaria, con orientación general</t>
  </si>
  <si>
    <t>Segona etapa d'educació secundària, amb orientació general</t>
  </si>
  <si>
    <t>Segunda etapa de educación secundaria con orientación profesional (incluye educación postsecundaria no superior)</t>
  </si>
  <si>
    <t>Segona etapa d'educació secundària amb orientació professional (inclou educació postsecundària no superior)</t>
  </si>
  <si>
    <t>Educación Superior</t>
  </si>
  <si>
    <t>Educació Superior</t>
  </si>
  <si>
    <t>Los resultados de Ceuta y Melilla deben tomarse con precaución porque pueden estar afectados por grandes errores de muestreo.</t>
  </si>
  <si>
    <t>Ganancia media por hora de trabajo, sexo, tipo de jornada y nivel de estudios.</t>
  </si>
  <si>
    <t xml:space="preserve">  Economía &gt; Precios y salarios</t>
  </si>
  <si>
    <t>Periodo de referencia: 2018</t>
  </si>
  <si>
    <t>Última actualitzación: 20210201 13:16</t>
  </si>
  <si>
    <t>Tiempo completo</t>
  </si>
  <si>
    <t>Tiempo parcial</t>
  </si>
  <si>
    <t xml:space="preserve">   Hombre</t>
  </si>
  <si>
    <t>Quadre 7.  Illes Balears: Guany mitjà per hora de treball, tipus de jornada i nivell d'estudis (2018)</t>
  </si>
  <si>
    <t xml:space="preserve">   Mujer</t>
  </si>
  <si>
    <t>I. Menos que primaria</t>
  </si>
  <si>
    <t>Razón (H/D)</t>
  </si>
  <si>
    <t>...</t>
  </si>
  <si>
    <t>II. Educación primaria</t>
  </si>
  <si>
    <t>III. Primera etapa de educación secundaria</t>
  </si>
  <si>
    <t>Font: INE (Darreres dades a juny 2021) i elaboració pròpia</t>
  </si>
  <si>
    <t>IV. Segunda etapa de educación secundaria</t>
  </si>
  <si>
    <t>V. Enseñanzas de formación profesional de grado superior y similares</t>
  </si>
  <si>
    <t>VI. Diplomados universitarios y similares</t>
  </si>
  <si>
    <t>VII. Licenciados y similares, y doctores universitarios</t>
  </si>
  <si>
    <t xml:space="preserve">1. (...) Dato oculto por impreciso o baja calidad. </t>
  </si>
  <si>
    <t>2. La ganancia por hora trabajada no coincide con la explotación de la Encuesta Anual de Estructura Salarial (EAES) debido a que se ha calculado utilizando el número de horas trabajadas en el mes de octubre.</t>
  </si>
  <si>
    <t>Tasas de actividad en las Illes Balears al año de finalización de los estudios por curso de finalización, tipo de docencia y rama de conocimiento.</t>
  </si>
  <si>
    <t xml:space="preserve">  Sociedad &gt; Educación</t>
  </si>
  <si>
    <t>Periodo de referencia: Desde curso 2012/13 hasta 2018/19</t>
  </si>
  <si>
    <t>Última actualitzación: 20210303 09:48</t>
  </si>
  <si>
    <t>2017-18</t>
  </si>
  <si>
    <t>2016-17</t>
  </si>
  <si>
    <t>2015-16</t>
  </si>
  <si>
    <t>2014-15</t>
  </si>
  <si>
    <t>2013-14</t>
  </si>
  <si>
    <t>2012-13</t>
  </si>
  <si>
    <t>GRADO</t>
  </si>
  <si>
    <t xml:space="preserve">   TOTAL</t>
  </si>
  <si>
    <t xml:space="preserve">   Artes y Humanidades</t>
  </si>
  <si>
    <t xml:space="preserve">   Ciencias</t>
  </si>
  <si>
    <t xml:space="preserve">   Ciencias Sociales y Jurídicas</t>
  </si>
  <si>
    <t xml:space="preserve">   Ciencias de la Salud</t>
  </si>
  <si>
    <t xml:space="preserve">   Ingeniería y Arquitectura</t>
  </si>
  <si>
    <t>MÁSTER</t>
  </si>
  <si>
    <t>DOCTOR</t>
  </si>
  <si>
    <t>1. (.) No procede / Categoría no aplicable.</t>
  </si>
  <si>
    <t xml:space="preserve">2. (...) Dato oculto por impreciso o baja calidad. </t>
  </si>
  <si>
    <t>3. (....) Dato oculto por secreto estadístico.</t>
  </si>
  <si>
    <t xml:space="preserve">4. Tasas de actividad referidas a 30 de septiembre. </t>
  </si>
  <si>
    <t>5. Forman parte del denominador de la tasa los titulados residentes. Se considera titulado residente todo aquel que consta en alguno de los registros de cruce (Padrón, Matriculados en la UIB, Seg.Soc., Mutualidades, SOIB, DOIP).</t>
  </si>
  <si>
    <t>Fuente:Institut d'Estadística de les Illes Balears (Ibestat) a partir de datos de la UIB, SS, MUFACE, Mutuas Profesionales, SOIB y Padrón Municipal. España (CC BY 3.0)</t>
  </si>
  <si>
    <t>Quadre 12. Illes Balears: Taxes d'activitat a l'any de finalització dels estudis</t>
  </si>
  <si>
    <t>Grado</t>
  </si>
  <si>
    <t>Máster</t>
  </si>
  <si>
    <t>Doctorado</t>
  </si>
  <si>
    <t>Tasas de inserción laboral en las Illes Balears al año siguiente de finalización de los estudios por curso de finalización y titulación.</t>
  </si>
  <si>
    <t>ducación </t>
  </si>
  <si>
    <t>Inserción laboral de los titulados de FP</t>
  </si>
  <si>
    <t>Periodo de referencia: Desde curso 2012/13 hasta 2019/20</t>
  </si>
  <si>
    <t>Última actualitzación: 20210316 09:01</t>
  </si>
  <si>
    <t>TODOS LOS TÍTULOS</t>
  </si>
  <si>
    <t>2018-19</t>
  </si>
  <si>
    <t xml:space="preserve">4. Tasas de inserción laboral referidas a 30 de septiembre. </t>
  </si>
  <si>
    <t>5. Forman parte del denominador de la tasa los titulados residentes. Se considera titulado residente todo aquel que consta en alguno de los registros de cruce (Padrón, Matriculados de FP o en la UIB, Seg.Soc., MUFACE, SOIB).</t>
  </si>
  <si>
    <t>Fuente:Institut d'Estadística de les Illes Balears (Ibestat) a partir de datos de la Dirección General de Planificación y Ordenación de Centros, UIB, SS, MUFACE, SOIB y Padrón Municipal. España (CC BY 3.0)</t>
  </si>
  <si>
    <t>Contratos registrados por periodo, isla, sexo y nacionalidad.</t>
  </si>
  <si>
    <t>Unidad de medida: Número de contratos</t>
  </si>
  <si>
    <t>Periodo de referencia: De 2005M05 a 2021M07</t>
  </si>
  <si>
    <t>Última actualitzación: 20210802 10:10</t>
  </si>
  <si>
    <t>Contratos registrados media junio a agosto</t>
  </si>
  <si>
    <t>Eivissa-Formentera</t>
  </si>
  <si>
    <t xml:space="preserve">Total </t>
  </si>
  <si>
    <t>2020M08</t>
  </si>
  <si>
    <t>2020M07</t>
  </si>
  <si>
    <t>2020M06</t>
  </si>
  <si>
    <t>2010M08</t>
  </si>
  <si>
    <t>Extranjeros</t>
  </si>
  <si>
    <t>2010M07</t>
  </si>
  <si>
    <t>2010M06</t>
  </si>
  <si>
    <t>2005M08</t>
  </si>
  <si>
    <t>2005M07</t>
  </si>
  <si>
    <t>2005M06</t>
  </si>
  <si>
    <t>variación porcentual</t>
  </si>
  <si>
    <t>1. (....) Dato oculto por secreto estadístico.</t>
  </si>
  <si>
    <t>Fuente:Institut d'Estadística de les Illes Balears (Ibestat) a partir de datos del Servei d'Ocupació de les Illes Balears (SOIB). España (CC BY 3.0)</t>
  </si>
  <si>
    <t>Quadre 15: Contractes registrats per illes a estrangers 
(variació percentual de la mitjana dels mesos de juny a agost)</t>
  </si>
  <si>
    <t>2020/2010</t>
  </si>
  <si>
    <t>2010/2005</t>
  </si>
  <si>
    <t>2020/2005</t>
  </si>
  <si>
    <t>Ganancia media por hora de trabajo, sexo, tipo de jornada y nacionalidad.</t>
  </si>
  <si>
    <t>España</t>
  </si>
  <si>
    <t>Quadre 8.  Illes Balears: Guany mitjà per hora de treball, tipus de jornada i nacionalitat (2018)</t>
  </si>
  <si>
    <t>Nacionalitat</t>
  </si>
  <si>
    <t>Difer. H/D</t>
  </si>
  <si>
    <t>Resto del mundo</t>
  </si>
  <si>
    <t>Resta del món</t>
  </si>
  <si>
    <t>Font: I.N.E. i elaboració pròpia</t>
  </si>
  <si>
    <t>Asalariados por periodo, nacionalidad y sector económico (CNAE-09).</t>
  </si>
  <si>
    <t>Agricultura i  pesca</t>
  </si>
  <si>
    <t xml:space="preserve">   Española o doble</t>
  </si>
  <si>
    <t xml:space="preserve">   Extranjera</t>
  </si>
  <si>
    <t>2008_media anual</t>
  </si>
  <si>
    <t>Asalariados por periodo, sexo, nacionalidad y nivel de formación (CNED-2014).</t>
  </si>
  <si>
    <t xml:space="preserve">Quadre 15: Assalariats per període, sexe, nacionalitat i nivell de formació </t>
  </si>
  <si>
    <t>(Milers de persones)</t>
  </si>
  <si>
    <t>2014_media anual</t>
  </si>
  <si>
    <t>Española o doble</t>
  </si>
  <si>
    <t>Extranjera</t>
  </si>
  <si>
    <t>Sólo extranjeros</t>
  </si>
  <si>
    <t>Educación primaria o inferior</t>
  </si>
  <si>
    <t>Ensenyament secundari 1r etapa</t>
  </si>
  <si>
    <t>Enseñanza secundaria 1ª etapa</t>
  </si>
  <si>
    <t>Ensenyament secundari 2n etapa</t>
  </si>
  <si>
    <t>Enseñanza secundaria 2ª etapa</t>
  </si>
  <si>
    <t>Educación superior</t>
  </si>
  <si>
    <t>Cambio metodológico en 2005.</t>
  </si>
  <si>
    <t>Quadre IIRA-1.1: Illes Balears. Pes de la producció i de l'ocupació (%)</t>
  </si>
  <si>
    <t>Quadre IIRA-1.2. Illes Balears: Productivitat factor treball (Valor afegit brut per persona ocupada; euros)</t>
  </si>
  <si>
    <t>Quadre IIRA-1.3. Illes Balears. Principals despeses de les empreses en protecció ambiental (euros)</t>
  </si>
  <si>
    <t>Quadre IIRA-1.4. Illes Balears. Accidents amb baixa en jornada de treball per cada 100 ocupats</t>
  </si>
  <si>
    <t>Quadre IIRA-1.5. Illes Balears. Variació en el nombre d'accidents amb baixa en jornada laboral</t>
  </si>
  <si>
    <t>Quadre IIRA-1.6. Illes Balears. Relació accidents d'homes i dones (ponderat per cada 100 ocupats)</t>
  </si>
  <si>
    <t>Quadre IIRA-1.7. Guany per hora normal de treball (euros)</t>
  </si>
  <si>
    <t>Quadre IIRA-1.8. Illes Balears: hores mitjana de treball setmanal</t>
  </si>
  <si>
    <t>Quadre IIRA-1.9. Illes Balears: taxa d'activitat (%)</t>
  </si>
  <si>
    <t>Quadre IIRA-1.10. Taxa d'atur per nacionalitat</t>
  </si>
  <si>
    <t>Quadre IIRA-1.11. Illes Balears: taxa d'atur de llarga durada (%)</t>
  </si>
  <si>
    <t>Quadre IIRA-1.12. Illes Balears: assalariats per ocupació (milers de persones)</t>
  </si>
  <si>
    <t>Quadre IIRA-1.13.  Illes Balears: guany mitjà per hora de treball, tipus de jornada i nivell d'estudis (2018)</t>
  </si>
  <si>
    <t>Quadre IIRA-1.14. Illes Balears: taxes d'activitat a l'any de finalització dels estudis</t>
  </si>
  <si>
    <t>Quadre IIRA-1.15. Assalariats estrangers per nivell de formació (milers de persones)</t>
  </si>
  <si>
    <t>Quadre IIRA-1.16. Contractes registrats per illes a estrangers 
(variació percentual de la mitjana dels mesos de juny a agost)</t>
  </si>
  <si>
    <t>Índex del PIB per capita de les Illes Balears (Espanya=100)</t>
  </si>
  <si>
    <t>Diferencial de taxes de creixement del PIB per capita de les Illes Balears respecte del total nacional (%)</t>
  </si>
  <si>
    <t>Diferencial de taxes de creixement de la població balear i la resta de l'Estat (%)</t>
  </si>
  <si>
    <t>Pes de la indústria en el valor afegit brut (%)</t>
  </si>
  <si>
    <t>Illes Balears: salaris per sector econòmic</t>
  </si>
  <si>
    <t>Productivitat del treball i diferencial de la productivitat del treball d'Illes Balears i el Total Nacional (Euros)</t>
  </si>
  <si>
    <t>Illes Balears: ocupats per nivell de formació aconseguit (percentatges respecte del total de la comunitat)</t>
  </si>
  <si>
    <t>Illes Balears: taxes d'activitat a les Illes Balears a l'any de finalització dels estudis 
Formació Professional</t>
  </si>
  <si>
    <t>Illes Balears: assalariats estrangers per sector econòmic (%)</t>
  </si>
  <si>
    <t>Peons de l'agricultura, pesca, construcció, indústria manufacturera i transport</t>
  </si>
  <si>
    <t>Conductors i operadors de maquinària mòbil</t>
  </si>
  <si>
    <t>Tècnics: professionals de suport</t>
  </si>
  <si>
    <t>Tècnics i professionals, científics i intel·lectuals de la salut i l'ensenyament</t>
  </si>
  <si>
    <t>Operadors d'instal·lacions i maquinària fixa i montadors</t>
  </si>
  <si>
    <t>Personal directiu i gerents</t>
  </si>
  <si>
    <t>Personal treballador qualificats de la construcció excepte operadors de màquines</t>
  </si>
  <si>
    <t>Personal treballador no qualificats en servei (excepte transports)</t>
  </si>
  <si>
    <t>Personal treballador de serveis de restauració i comerç</t>
  </si>
  <si>
    <t>Personal treballador qualificats d'indústries manufactureres excepete d'instal·lacions i màquines</t>
  </si>
  <si>
    <t>Personal treballador dels serveis de la salut i cura de persones</t>
  </si>
  <si>
    <t>Personal treballador qualificats en el sector agrícola, ramader, forestal i pesquer</t>
  </si>
  <si>
    <t>Personal treballador de serveis de protecció i seguretat</t>
  </si>
  <si>
    <t>Personal treballador d'oficina sense atenció al públic</t>
  </si>
  <si>
    <t>Personal treballador d'oficina amb atenció al públic</t>
  </si>
  <si>
    <t>Analfabets i analfabetes</t>
  </si>
  <si>
    <t>Primera etapa d'educació secundària i similar</t>
  </si>
  <si>
    <t>Quadre IIRA-1.1.</t>
  </si>
  <si>
    <t xml:space="preserve">Gràfic IIRA-1.1. </t>
  </si>
  <si>
    <t xml:space="preserve">Gràfic IIRA-1.2. </t>
  </si>
  <si>
    <t xml:space="preserve">Gràfic IIRA-1.3. </t>
  </si>
  <si>
    <t xml:space="preserve">Gràfic IIRA-1.4. </t>
  </si>
  <si>
    <t xml:space="preserve">Gràfic IIRA-1.5. </t>
  </si>
  <si>
    <t xml:space="preserve">Gràfic IIRA-1.6. </t>
  </si>
  <si>
    <t xml:space="preserve">Gràfic IIRA-1.7.  </t>
  </si>
  <si>
    <t>Quadre IIRA-1.2</t>
  </si>
  <si>
    <t>Quadre IIRA-1.3.</t>
  </si>
  <si>
    <t xml:space="preserve">Quadre IIRA-1.4. </t>
  </si>
  <si>
    <t xml:space="preserve">Quadre IIRA-1.5. </t>
  </si>
  <si>
    <t xml:space="preserve">Quadre IIRA-1.6. </t>
  </si>
  <si>
    <t>Gràfic IIRA-1.8.</t>
  </si>
  <si>
    <t xml:space="preserve">Gràfic IIRA-1.9. </t>
  </si>
  <si>
    <t>Gràfic IIRA-1.10.</t>
  </si>
  <si>
    <t>Quadre IIRA-1.7.</t>
  </si>
  <si>
    <t xml:space="preserve">Quadre IIRA-1.8. </t>
  </si>
  <si>
    <t>Quadre IIRA-1.9.</t>
  </si>
  <si>
    <t>Quadre IIRA-1.10.</t>
  </si>
  <si>
    <t>Quadre IIRA-1.11.</t>
  </si>
  <si>
    <t xml:space="preserve">Quadre IIRA-1.12. </t>
  </si>
  <si>
    <t xml:space="preserve">Gràfic IIRA-1.11. </t>
  </si>
  <si>
    <t xml:space="preserve">Quadre IIRA-1.13.  </t>
  </si>
  <si>
    <t xml:space="preserve">Quadre IIRA-1.14. </t>
  </si>
  <si>
    <t>Gràfic IIRA-1.12.</t>
  </si>
  <si>
    <t>Quadre IIRA-1.15.</t>
  </si>
  <si>
    <t xml:space="preserve">Gràfic IIRA-1.13. </t>
  </si>
  <si>
    <t>Quadre IIRA-1.16.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</si>
</sst>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_-;_-@_-"/>
    <numFmt numFmtId="165" formatCode="_-* #,##0.0_-;\-* #,##0.0_-;_-* \-??_-;_-@_-"/>
    <numFmt numFmtId="166" formatCode="#,##0.0"/>
    <numFmt numFmtId="167" formatCode="0.0%"/>
    <numFmt numFmtId="168" formatCode="0.0"/>
    <numFmt numFmtId="169" formatCode="_-* #,##0.0\ _€_-;\-* #,##0.0\ _€_-;_-* \-?\ _€_-;_-@_-"/>
    <numFmt numFmtId="170" formatCode="_-* #,##0.00\ _€_-;\-* #,##0.00\ _€_-;_-* \-??\ _€_-;_-@_-"/>
    <numFmt numFmtId="171" formatCode="0.00_ ;[Red]\-0.00\ "/>
    <numFmt numFmtId="172" formatCode="#,##0.000"/>
    <numFmt numFmtId="173" formatCode="_-* #,##0_-;\-* #,##0_-;_-* \-??_-;_-@_-"/>
    <numFmt numFmtId="174" formatCode="_-* #,##0.000_-;\-* #,##0.000_-;_-* \-??_-;_-@_-"/>
  </numFmts>
  <fonts count="93">
    <font>
      <sz val="11"/>
      <color rgb="FF000000"/>
      <name val="Calibri"/>
      <family val="2"/>
      <charset val="1"/>
    </font>
    <font>
      <sz val="8"/>
      <name val="Arial"/>
      <family val="2"/>
      <charset val="1"/>
    </font>
    <font>
      <sz val="11"/>
      <color rgb="FF333333"/>
      <name val="Calibri"/>
      <family val="2"/>
      <charset val="1"/>
    </font>
    <font>
      <sz val="10"/>
      <color rgb="FF333333"/>
      <name val="arial"/>
      <family val="2"/>
      <charset val="1"/>
    </font>
    <font>
      <sz val="10"/>
      <name val="Arial"/>
      <family val="2"/>
      <charset val="1"/>
    </font>
    <font>
      <sz val="10"/>
      <name val="Univers"/>
      <family val="2"/>
      <charset val="1"/>
    </font>
    <font>
      <sz val="10"/>
      <color rgb="FFA6A6A6"/>
      <name val="Arial Black"/>
      <family val="2"/>
      <charset val="1"/>
    </font>
    <font>
      <b/>
      <sz val="10"/>
      <color rgb="FFFFFFFF"/>
      <name val="Arial"/>
      <family val="2"/>
      <charset val="1"/>
    </font>
    <font>
      <b/>
      <sz val="11"/>
      <color rgb="FF000000"/>
      <name val="Calibri"/>
      <family val="2"/>
      <charset val="1"/>
    </font>
    <font>
      <b/>
      <sz val="11"/>
      <color rgb="FFFFFFFF"/>
      <name val="Calibri"/>
      <family val="2"/>
      <charset val="1"/>
    </font>
    <font>
      <u/>
      <sz val="11"/>
      <color rgb="FF0563C1"/>
      <name val="Calibri"/>
      <family val="2"/>
      <charset val="1"/>
    </font>
    <font>
      <b/>
      <sz val="11"/>
      <color rgb="FFFFFFFF"/>
      <name val="Arial"/>
      <family val="2"/>
      <charset val="1"/>
    </font>
    <font>
      <sz val="11"/>
      <color rgb="FF000000"/>
      <name val="Arial"/>
      <family val="2"/>
      <charset val="1"/>
    </font>
    <font>
      <sz val="9"/>
      <color rgb="FF000000"/>
      <name val="Arial"/>
      <family val="2"/>
      <charset val="1"/>
    </font>
    <font>
      <i/>
      <sz val="11"/>
      <color rgb="FF000000"/>
      <name val="Calibri"/>
      <family val="2"/>
      <charset val="1"/>
    </font>
    <font>
      <sz val="12"/>
      <color rgb="FF000000"/>
      <name val="Calibri"/>
      <family val="2"/>
      <charset val="1"/>
    </font>
    <font>
      <b/>
      <sz val="12"/>
      <color rgb="FFFFFFFF"/>
      <name val="Arial"/>
      <family val="2"/>
      <charset val="1"/>
    </font>
    <font>
      <sz val="12"/>
      <color rgb="FF000000"/>
      <name val="Arial"/>
      <family val="2"/>
      <charset val="1"/>
    </font>
    <font>
      <b/>
      <i/>
      <sz val="12"/>
      <color rgb="FF000000"/>
      <name val="Arial"/>
      <family val="2"/>
      <charset val="1"/>
    </font>
    <font>
      <b/>
      <sz val="12"/>
      <color rgb="FF000000"/>
      <name val="Arial"/>
      <family val="2"/>
      <charset val="1"/>
    </font>
    <font>
      <b/>
      <sz val="12"/>
      <name val="Arial"/>
      <family val="2"/>
      <charset val="1"/>
    </font>
    <font>
      <sz val="11"/>
      <color rgb="FF333333"/>
      <name val="Arial"/>
      <family val="2"/>
      <charset val="1"/>
    </font>
    <font>
      <b/>
      <sz val="11"/>
      <color rgb="FF000000"/>
      <name val="Arial"/>
      <family val="2"/>
      <charset val="1"/>
    </font>
    <font>
      <b/>
      <sz val="12"/>
      <color rgb="FF000000"/>
      <name val="Calibri"/>
      <family val="2"/>
      <charset val="1"/>
    </font>
    <font>
      <sz val="10"/>
      <color rgb="FF000000"/>
      <name val="Arial"/>
      <family val="2"/>
      <charset val="1"/>
    </font>
    <font>
      <b/>
      <sz val="10"/>
      <color rgb="FF000000"/>
      <name val="Arial"/>
      <family val="2"/>
      <charset val="1"/>
    </font>
    <font>
      <i/>
      <sz val="10"/>
      <color rgb="FF000000"/>
      <name val="Arial"/>
      <family val="2"/>
      <charset val="1"/>
    </font>
    <font>
      <b/>
      <i/>
      <sz val="11"/>
      <color rgb="FF000000"/>
      <name val="Arial"/>
      <family val="2"/>
      <charset val="1"/>
    </font>
    <font>
      <b/>
      <sz val="18"/>
      <color rgb="FF000000"/>
      <name val="Arial"/>
      <family val="2"/>
      <charset val="1"/>
    </font>
    <font>
      <b/>
      <sz val="14"/>
      <color rgb="FFFFFFFF"/>
      <name val="Arial"/>
      <family val="2"/>
      <charset val="1"/>
    </font>
    <font>
      <b/>
      <sz val="14"/>
      <color rgb="FF333333"/>
      <name val="Arial"/>
      <family val="2"/>
      <charset val="1"/>
    </font>
    <font>
      <i/>
      <sz val="11"/>
      <color rgb="FF002060"/>
      <name val="Calibri"/>
      <family val="2"/>
      <charset val="1"/>
    </font>
    <font>
      <b/>
      <sz val="12"/>
      <color rgb="FF333333"/>
      <name val="arial"/>
      <family val="2"/>
      <charset val="1"/>
    </font>
    <font>
      <sz val="12"/>
      <color rgb="FF333333"/>
      <name val="arial"/>
      <family val="2"/>
      <charset val="1"/>
    </font>
    <font>
      <b/>
      <sz val="9"/>
      <color rgb="FF333333"/>
      <name val="Open Sans"/>
      <family val="2"/>
      <charset val="1"/>
    </font>
    <font>
      <sz val="9"/>
      <color rgb="FF333333"/>
      <name val="Open Sans"/>
      <family val="2"/>
      <charset val="1"/>
    </font>
    <font>
      <sz val="12"/>
      <name val="arial"/>
      <family val="2"/>
      <charset val="1"/>
    </font>
    <font>
      <i/>
      <sz val="10"/>
      <name val="Arial"/>
      <family val="2"/>
      <charset val="1"/>
    </font>
    <font>
      <sz val="12"/>
      <color rgb="FF333333"/>
      <name val="Arial"/>
      <family val="2"/>
      <charset val="1"/>
    </font>
    <font>
      <sz val="10"/>
      <color rgb="FF333333"/>
      <name val="Arial"/>
      <family val="2"/>
      <charset val="1"/>
    </font>
    <font>
      <b/>
      <sz val="16"/>
      <color rgb="FF000000"/>
      <name val="Calibri"/>
      <family val="2"/>
      <charset val="1"/>
    </font>
    <font>
      <b/>
      <vertAlign val="superscript"/>
      <sz val="12"/>
      <color rgb="FF000000"/>
      <name val="Arial"/>
      <family val="2"/>
      <charset val="1"/>
    </font>
    <font>
      <sz val="11"/>
      <color rgb="FFFF0000"/>
      <name val="Calibri"/>
      <family val="2"/>
      <charset val="1"/>
    </font>
    <font>
      <b/>
      <i/>
      <sz val="12"/>
      <color rgb="FF000000"/>
      <name val="Calibri"/>
      <family val="2"/>
      <charset val="1"/>
    </font>
    <font>
      <sz val="10"/>
      <color rgb="FF000000"/>
      <name val="Calibri"/>
      <family val="2"/>
      <charset val="1"/>
    </font>
    <font>
      <sz val="11"/>
      <color rgb="FFFFFFFF"/>
      <name val="Calibri"/>
      <family val="2"/>
      <charset val="1"/>
    </font>
    <font>
      <sz val="10"/>
      <color rgb="FF969696"/>
      <name val="Arial"/>
      <family val="2"/>
      <charset val="1"/>
    </font>
    <font>
      <sz val="8"/>
      <color rgb="FF333333"/>
      <name val="Arial"/>
      <family val="2"/>
      <charset val="1"/>
    </font>
    <font>
      <sz val="14"/>
      <color rgb="FF000000"/>
      <name val="Calibri"/>
      <family val="2"/>
      <charset val="1"/>
    </font>
    <font>
      <b/>
      <sz val="18"/>
      <color rgb="FF000000"/>
      <name val="Univers"/>
      <family val="2"/>
      <charset val="1"/>
    </font>
    <font>
      <b/>
      <sz val="14"/>
      <name val="Univers"/>
      <family val="2"/>
      <charset val="1"/>
    </font>
    <font>
      <b/>
      <sz val="14"/>
      <color rgb="FF003300"/>
      <name val="Univers"/>
      <family val="2"/>
      <charset val="1"/>
    </font>
    <font>
      <sz val="13"/>
      <name val="Univers"/>
      <family val="2"/>
      <charset val="1"/>
    </font>
    <font>
      <b/>
      <sz val="11"/>
      <name val="Univers"/>
      <family val="2"/>
      <charset val="1"/>
    </font>
    <font>
      <b/>
      <sz val="9"/>
      <name val="Univers"/>
      <family val="2"/>
      <charset val="1"/>
    </font>
    <font>
      <b/>
      <sz val="11"/>
      <name val="Arial Greek"/>
      <family val="2"/>
      <charset val="161"/>
    </font>
    <font>
      <b/>
      <sz val="10"/>
      <name val="Arial Greek"/>
      <family val="2"/>
      <charset val="161"/>
    </font>
    <font>
      <sz val="10"/>
      <name val="Arial Greek"/>
      <family val="2"/>
      <charset val="161"/>
    </font>
    <font>
      <sz val="10"/>
      <name val="Arial Greek"/>
      <charset val="1"/>
    </font>
    <font>
      <b/>
      <i/>
      <sz val="14"/>
      <color rgb="FF0000FF"/>
      <name val="Univers"/>
      <family val="2"/>
      <charset val="1"/>
    </font>
    <font>
      <sz val="12"/>
      <color rgb="FFFFFFFF"/>
      <name val="Calibri"/>
      <family val="2"/>
      <charset val="1"/>
    </font>
    <font>
      <sz val="10"/>
      <color rgb="FF000000"/>
      <name val="Univers"/>
      <family val="2"/>
      <charset val="1"/>
    </font>
    <font>
      <i/>
      <sz val="10"/>
      <name val="Univers"/>
      <family val="2"/>
      <charset val="1"/>
    </font>
    <font>
      <b/>
      <sz val="10"/>
      <name val="Arial"/>
      <family val="2"/>
      <charset val="1"/>
    </font>
    <font>
      <sz val="8.8000000000000007"/>
      <color rgb="FF000000"/>
      <name val="Arial"/>
      <family val="2"/>
      <charset val="1"/>
    </font>
    <font>
      <b/>
      <sz val="13.2"/>
      <color rgb="FF457E76"/>
      <name val="Arial"/>
      <family val="2"/>
      <charset val="1"/>
    </font>
    <font>
      <b/>
      <sz val="9.9"/>
      <color rgb="FF000000"/>
      <name val="Arial"/>
      <family val="2"/>
      <charset val="1"/>
    </font>
    <font>
      <b/>
      <sz val="12.1"/>
      <color rgb="FF333333"/>
      <name val="Arial"/>
      <family val="2"/>
      <charset val="1"/>
    </font>
    <font>
      <sz val="9.9"/>
      <color rgb="FF000000"/>
      <name val="Arial"/>
      <family val="2"/>
      <charset val="1"/>
    </font>
    <font>
      <b/>
      <sz val="8.8000000000000007"/>
      <color rgb="FF000000"/>
      <name val="Arial"/>
      <family val="2"/>
      <charset val="1"/>
    </font>
    <font>
      <sz val="12"/>
      <color rgb="FF969696"/>
      <name val="Arial"/>
      <family val="2"/>
      <charset val="1"/>
    </font>
    <font>
      <sz val="12"/>
      <color rgb="FF333333"/>
      <name val="Calibri"/>
      <family val="2"/>
      <charset val="1"/>
    </font>
    <font>
      <b/>
      <sz val="10"/>
      <color rgb="FF969696"/>
      <name val="Arial Black"/>
      <family val="2"/>
      <charset val="1"/>
    </font>
    <font>
      <b/>
      <sz val="11"/>
      <color rgb="FF333333"/>
      <name val="Calibri"/>
      <family val="2"/>
      <charset val="1"/>
    </font>
    <font>
      <vertAlign val="superscript"/>
      <sz val="11"/>
      <color rgb="FF333333"/>
      <name val="Calibri"/>
      <family val="2"/>
      <charset val="1"/>
    </font>
    <font>
      <sz val="11"/>
      <color rgb="FF00B0F0"/>
      <name val="Calibri"/>
      <family val="2"/>
      <charset val="1"/>
    </font>
    <font>
      <sz val="10"/>
      <color rgb="FFFFFFFF"/>
      <name val="Arial"/>
      <family val="2"/>
      <charset val="1"/>
    </font>
    <font>
      <sz val="11"/>
      <name val="Calibri"/>
      <family val="2"/>
      <charset val="1"/>
    </font>
    <font>
      <sz val="10"/>
      <name val="Calibri"/>
      <family val="2"/>
      <charset val="1"/>
    </font>
    <font>
      <b/>
      <sz val="8"/>
      <name val="Arial"/>
      <family val="2"/>
      <charset val="1"/>
    </font>
    <font>
      <sz val="8"/>
      <name val="Courier New"/>
      <family val="3"/>
      <charset val="1"/>
    </font>
    <font>
      <sz val="11"/>
      <color rgb="FF808080"/>
      <name val="Arial"/>
      <family val="2"/>
      <charset val="1"/>
    </font>
    <font>
      <sz val="11"/>
      <color rgb="FFFF0000"/>
      <name val="Arial"/>
      <family val="2"/>
      <charset val="1"/>
    </font>
    <font>
      <sz val="11"/>
      <color rgb="FF00B050"/>
      <name val="Arial"/>
      <family val="2"/>
      <charset val="1"/>
    </font>
    <font>
      <sz val="12"/>
      <color rgb="FF333333"/>
      <name val="Open Sans"/>
      <family val="2"/>
      <charset val="1"/>
    </font>
    <font>
      <b/>
      <sz val="8"/>
      <color rgb="FFFFFFFF"/>
      <name val="Arial"/>
      <family val="2"/>
      <charset val="1"/>
    </font>
    <font>
      <i/>
      <sz val="8"/>
      <name val="Arial"/>
      <family val="2"/>
      <charset val="1"/>
    </font>
    <font>
      <b/>
      <sz val="14"/>
      <color rgb="FF333333"/>
      <name val="Open Sans"/>
      <family val="2"/>
      <charset val="1"/>
    </font>
    <font>
      <b/>
      <sz val="11"/>
      <color rgb="FF666666"/>
      <name val="Arial"/>
      <family val="2"/>
      <charset val="1"/>
    </font>
    <font>
      <b/>
      <sz val="12"/>
      <color rgb="FF333333"/>
      <name val="Open Sans"/>
      <family val="2"/>
      <charset val="1"/>
    </font>
    <font>
      <b/>
      <sz val="10"/>
      <color rgb="FF000000"/>
      <name val="Calibri"/>
      <family val="2"/>
      <charset val="1"/>
    </font>
    <font>
      <sz val="10"/>
      <color rgb="FF002060"/>
      <name val="Arial"/>
      <family val="2"/>
      <charset val="1"/>
    </font>
    <font>
      <sz val="11"/>
      <color rgb="FF000000"/>
      <name val="Calibri"/>
      <family val="2"/>
      <charset val="1"/>
    </font>
  </fonts>
  <fills count="18">
    <fill>
      <patternFill patternType="none"/>
    </fill>
    <fill>
      <patternFill patternType="gray125"/>
    </fill>
    <fill>
      <patternFill patternType="solid">
        <fgColor rgb="FFFFCC99"/>
        <bgColor rgb="FFD8D8D8"/>
      </patternFill>
    </fill>
    <fill>
      <patternFill patternType="solid">
        <fgColor rgb="FFC0C0C0"/>
        <bgColor rgb="FFBFBFBF"/>
      </patternFill>
    </fill>
    <fill>
      <patternFill patternType="solid">
        <fgColor rgb="FFA6A6A6"/>
        <bgColor rgb="FFA5A5A5"/>
      </patternFill>
    </fill>
    <fill>
      <patternFill patternType="solid">
        <fgColor rgb="FF808080"/>
        <bgColor rgb="FF8B8B8B"/>
      </patternFill>
    </fill>
    <fill>
      <patternFill patternType="solid">
        <fgColor rgb="FFFFC000"/>
        <bgColor rgb="FFFFCC00"/>
      </patternFill>
    </fill>
    <fill>
      <patternFill patternType="solid">
        <fgColor rgb="FFBFBFBF"/>
        <bgColor rgb="FFC0C0C0"/>
      </patternFill>
    </fill>
    <fill>
      <patternFill patternType="solid">
        <fgColor rgb="FFD9D9D9"/>
        <bgColor rgb="FFD8D8D8"/>
      </patternFill>
    </fill>
    <fill>
      <patternFill patternType="solid">
        <fgColor rgb="FFFFFFFF"/>
        <bgColor rgb="FFF3F4F7"/>
      </patternFill>
    </fill>
    <fill>
      <patternFill patternType="solid">
        <fgColor rgb="FFFFFF00"/>
        <bgColor rgb="FFFFCC00"/>
      </patternFill>
    </fill>
    <fill>
      <patternFill patternType="solid">
        <fgColor rgb="FF89BEBA"/>
        <bgColor rgb="FFA6A6A6"/>
      </patternFill>
    </fill>
    <fill>
      <patternFill patternType="solid">
        <fgColor rgb="FFDDEEEC"/>
        <bgColor rgb="FFF3F4F7"/>
      </patternFill>
    </fill>
    <fill>
      <patternFill patternType="solid">
        <fgColor rgb="FFF3F4F7"/>
        <bgColor rgb="FFFFFFFF"/>
      </patternFill>
    </fill>
    <fill>
      <patternFill patternType="solid">
        <fgColor rgb="FFFFFFCC"/>
        <bgColor rgb="FFFFFFFF"/>
      </patternFill>
    </fill>
    <fill>
      <patternFill patternType="solid">
        <fgColor rgb="FFFFCC00"/>
        <bgColor rgb="FFFFC000"/>
      </patternFill>
    </fill>
    <fill>
      <patternFill patternType="solid">
        <fgColor rgb="FF0000FF"/>
        <bgColor rgb="FF0000FF"/>
      </patternFill>
    </fill>
    <fill>
      <patternFill patternType="solid">
        <fgColor rgb="FF3366FF"/>
        <bgColor rgb="FF4472C4"/>
      </patternFill>
    </fill>
  </fills>
  <borders count="70">
    <border>
      <left/>
      <right/>
      <top/>
      <bottom/>
      <diagonal/>
    </border>
    <border>
      <left/>
      <right style="thin">
        <color rgb="FFC0C0C0"/>
      </right>
      <top style="thin">
        <color rgb="FFC0C0C0"/>
      </top>
      <bottom style="thin">
        <color rgb="FFC0C0C0"/>
      </bottom>
      <diagonal/>
    </border>
    <border>
      <left style="thin">
        <color rgb="FF999999"/>
      </left>
      <right style="thin">
        <color rgb="FF999999"/>
      </right>
      <top style="thin">
        <color rgb="FFFF6600"/>
      </top>
      <bottom style="thin">
        <color rgb="FFFF6600"/>
      </bottom>
      <diagonal/>
    </border>
    <border>
      <left style="thin">
        <color rgb="FFCCCCCC"/>
      </left>
      <right style="thin">
        <color rgb="FFCCCCCC"/>
      </right>
      <top style="thin">
        <color rgb="FFCCCCCC"/>
      </top>
      <bottom style="thin">
        <color rgb="FFCCCCCC"/>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auto="1"/>
      </bottom>
      <diagonal/>
    </border>
    <border>
      <left style="thin">
        <color auto="1"/>
      </left>
      <right/>
      <top style="thin">
        <color auto="1"/>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auto="1"/>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thin">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rgb="FFC0C0C0"/>
      </top>
      <bottom/>
      <diagonal/>
    </border>
    <border>
      <left style="thin">
        <color rgb="FFFFFFFF"/>
      </left>
      <right style="thin">
        <color rgb="FFFFFFFF"/>
      </right>
      <top style="thin">
        <color rgb="FFFF9900"/>
      </top>
      <bottom style="thin">
        <color rgb="FFFF9900"/>
      </bottom>
      <diagonal/>
    </border>
    <border>
      <left/>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FFFFFF"/>
      </left>
      <right style="thin">
        <color rgb="FFFF9900"/>
      </right>
      <top style="thin">
        <color rgb="FFFF9900"/>
      </top>
      <bottom style="thin">
        <color rgb="FFFF9900"/>
      </bottom>
      <diagonal/>
    </border>
    <border>
      <left style="thin">
        <color rgb="FF969696"/>
      </left>
      <right style="thin">
        <color rgb="FF969696"/>
      </right>
      <top/>
      <bottom style="thin">
        <color rgb="FF969696"/>
      </bottom>
      <diagonal/>
    </border>
    <border>
      <left/>
      <right/>
      <top style="hair">
        <color rgb="FFB4C7E7"/>
      </top>
      <bottom style="hair">
        <color rgb="FFB4C7E7"/>
      </bottom>
      <diagonal/>
    </border>
    <border>
      <left/>
      <right/>
      <top/>
      <bottom style="hair">
        <color rgb="FFFFCC00"/>
      </bottom>
      <diagonal/>
    </border>
    <border>
      <left/>
      <right/>
      <top style="thin">
        <color auto="1"/>
      </top>
      <bottom style="thin">
        <color auto="1"/>
      </bottom>
      <diagonal/>
    </border>
    <border>
      <left style="double">
        <color auto="1"/>
      </left>
      <right style="double">
        <color auto="1"/>
      </right>
      <top style="double">
        <color auto="1"/>
      </top>
      <bottom style="double">
        <color auto="1"/>
      </bottom>
      <diagonal/>
    </border>
    <border>
      <left/>
      <right/>
      <top/>
      <bottom style="hair">
        <color rgb="FFB4C7E7"/>
      </bottom>
      <diagonal/>
    </border>
    <border>
      <left/>
      <right/>
      <top/>
      <bottom style="medium">
        <color rgb="FF457E76"/>
      </bottom>
      <diagonal/>
    </border>
    <border>
      <left/>
      <right/>
      <top/>
      <bottom style="thick">
        <color rgb="FF457E76"/>
      </bottom>
      <diagonal/>
    </border>
    <border>
      <left/>
      <right style="medium">
        <color auto="1"/>
      </right>
      <top style="thick">
        <color rgb="FF457E76"/>
      </top>
      <bottom style="medium">
        <color auto="1"/>
      </bottom>
      <diagonal/>
    </border>
    <border>
      <left/>
      <right/>
      <top/>
      <bottom style="medium">
        <color rgb="FFD8D8D8"/>
      </bottom>
      <diagonal/>
    </border>
    <border>
      <left style="thin">
        <color rgb="FF999999"/>
      </left>
      <right/>
      <top style="thin">
        <color rgb="FFFF6600"/>
      </top>
      <bottom style="thin">
        <color rgb="FFFF6600"/>
      </bottom>
      <diagonal/>
    </border>
    <border>
      <left style="medium">
        <color auto="1"/>
      </left>
      <right style="medium">
        <color auto="1"/>
      </right>
      <top style="medium">
        <color auto="1"/>
      </top>
      <bottom style="thin">
        <color rgb="FFFF6600"/>
      </bottom>
      <diagonal/>
    </border>
    <border>
      <left/>
      <right/>
      <top/>
      <bottom style="thin">
        <color rgb="FFFF6600"/>
      </bottom>
      <diagonal/>
    </border>
    <border>
      <left/>
      <right style="thin">
        <color rgb="FF999999"/>
      </right>
      <top style="thin">
        <color rgb="FFFF6600"/>
      </top>
      <bottom style="thin">
        <color rgb="FFFF6600"/>
      </bottom>
      <diagonal/>
    </border>
    <border>
      <left style="medium">
        <color auto="1"/>
      </left>
      <right style="thin">
        <color rgb="FF999999"/>
      </right>
      <top style="thin">
        <color rgb="FFFF6600"/>
      </top>
      <bottom style="thin">
        <color rgb="FFFF6600"/>
      </bottom>
      <diagonal/>
    </border>
    <border>
      <left style="thin">
        <color rgb="FF999999"/>
      </left>
      <right style="medium">
        <color auto="1"/>
      </right>
      <top style="thin">
        <color rgb="FFFF6600"/>
      </top>
      <bottom style="thin">
        <color rgb="FFFF6600"/>
      </bottom>
      <diagonal/>
    </border>
    <border>
      <left/>
      <right/>
      <top style="thin">
        <color rgb="FFFF6600"/>
      </top>
      <bottom style="thin">
        <color rgb="FFFF6600"/>
      </bottom>
      <diagonal/>
    </border>
    <border>
      <left style="thin">
        <color rgb="FF999999"/>
      </left>
      <right style="thin">
        <color rgb="FF999999"/>
      </right>
      <top/>
      <bottom/>
      <diagonal/>
    </border>
    <border>
      <left style="thin">
        <color rgb="FF999999"/>
      </left>
      <right/>
      <top/>
      <bottom/>
      <diagonal/>
    </border>
    <border>
      <left style="medium">
        <color auto="1"/>
      </left>
      <right style="thin">
        <color rgb="FFC0C0C0"/>
      </right>
      <top style="thin">
        <color rgb="FFC0C0C0"/>
      </top>
      <bottom style="thin">
        <color rgb="FFC0C0C0"/>
      </bottom>
      <diagonal/>
    </border>
    <border>
      <left/>
      <right style="medium">
        <color auto="1"/>
      </right>
      <top style="thin">
        <color rgb="FFC0C0C0"/>
      </top>
      <bottom style="thin">
        <color rgb="FFC0C0C0"/>
      </bottom>
      <diagonal/>
    </border>
    <border>
      <left style="medium">
        <color auto="1"/>
      </left>
      <right style="thin">
        <color rgb="FFC0C0C0"/>
      </right>
      <top style="thin">
        <color rgb="FFC0C0C0"/>
      </top>
      <bottom style="medium">
        <color auto="1"/>
      </bottom>
      <diagonal/>
    </border>
    <border>
      <left/>
      <right style="thin">
        <color rgb="FFC0C0C0"/>
      </right>
      <top style="thin">
        <color rgb="FFC0C0C0"/>
      </top>
      <bottom style="medium">
        <color auto="1"/>
      </bottom>
      <diagonal/>
    </border>
    <border>
      <left/>
      <right style="medium">
        <color auto="1"/>
      </right>
      <top style="thin">
        <color rgb="FFC0C0C0"/>
      </top>
      <bottom style="medium">
        <color auto="1"/>
      </bottom>
      <diagonal/>
    </border>
    <border>
      <left/>
      <right style="thin">
        <color rgb="FFC0C0C0"/>
      </right>
      <top/>
      <bottom style="thin">
        <color rgb="FFC0C0C0"/>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rgb="FFFFFFFF"/>
      </left>
      <right style="thin">
        <color rgb="FFFF9900"/>
      </right>
      <top style="thin">
        <color rgb="FFFF9900"/>
      </top>
      <bottom/>
      <diagonal/>
    </border>
    <border>
      <left style="medium">
        <color auto="1"/>
      </left>
      <right style="thin">
        <color rgb="FFFFFFFF"/>
      </right>
      <top style="medium">
        <color auto="1"/>
      </top>
      <bottom style="thin">
        <color rgb="FFFF9900"/>
      </bottom>
      <diagonal/>
    </border>
    <border>
      <left style="medium">
        <color auto="1"/>
      </left>
      <right style="thin">
        <color rgb="FF969696"/>
      </right>
      <top/>
      <bottom style="thin">
        <color rgb="FF969696"/>
      </bottom>
      <diagonal/>
    </border>
    <border>
      <left style="thin">
        <color rgb="FF969696"/>
      </left>
      <right style="medium">
        <color auto="1"/>
      </right>
      <top/>
      <bottom style="thin">
        <color rgb="FF969696"/>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rgb="FF969696"/>
      </left>
      <right/>
      <top/>
      <bottom/>
      <diagonal/>
    </border>
  </borders>
  <cellStyleXfs count="13">
    <xf numFmtId="0" fontId="0" fillId="0" borderId="0"/>
    <xf numFmtId="164" fontId="92" fillId="0" borderId="0" applyBorder="0" applyProtection="0"/>
    <xf numFmtId="9" fontId="92" fillId="0" borderId="0" applyBorder="0" applyProtection="0"/>
    <xf numFmtId="0" fontId="10" fillId="0" borderId="0" applyBorder="0" applyProtection="0"/>
    <xf numFmtId="0" fontId="1" fillId="0" borderId="1">
      <alignment horizontal="right"/>
    </xf>
    <xf numFmtId="0" fontId="2" fillId="2" borderId="2"/>
    <xf numFmtId="0" fontId="3" fillId="0" borderId="3"/>
    <xf numFmtId="0" fontId="4" fillId="0" borderId="0"/>
    <xf numFmtId="0" fontId="1" fillId="0" borderId="0"/>
    <xf numFmtId="0" fontId="92" fillId="0" borderId="0"/>
    <xf numFmtId="0" fontId="5" fillId="0" borderId="0"/>
    <xf numFmtId="0" fontId="6" fillId="0" borderId="0">
      <alignment horizontal="right"/>
    </xf>
    <xf numFmtId="0" fontId="7" fillId="3" borderId="0">
      <alignment horizontal="left" wrapText="1"/>
    </xf>
  </cellStyleXfs>
  <cellXfs count="471">
    <xf numFmtId="0" fontId="0" fillId="0" borderId="0" xfId="0"/>
    <xf numFmtId="0" fontId="8" fillId="0" borderId="0" xfId="0" applyFont="1"/>
    <xf numFmtId="0" fontId="12" fillId="6" borderId="4" xfId="0" applyFont="1" applyFill="1" applyBorder="1"/>
    <xf numFmtId="0" fontId="12" fillId="6" borderId="4" xfId="0" applyFont="1" applyFill="1" applyBorder="1" applyAlignment="1">
      <alignment horizontal="center"/>
    </xf>
    <xf numFmtId="0" fontId="12" fillId="0" borderId="4" xfId="0" applyFont="1" applyBorder="1"/>
    <xf numFmtId="165" fontId="12" fillId="0" borderId="4" xfId="1" applyNumberFormat="1" applyFont="1" applyBorder="1" applyAlignment="1" applyProtection="1">
      <alignment horizontal="center"/>
    </xf>
    <xf numFmtId="0" fontId="13" fillId="0" borderId="0" xfId="0" applyFont="1"/>
    <xf numFmtId="0" fontId="12" fillId="0" borderId="0" xfId="0" applyFont="1"/>
    <xf numFmtId="0" fontId="0" fillId="0" borderId="0" xfId="0" applyFont="1" applyBorder="1" applyAlignment="1">
      <alignment horizontal="center"/>
    </xf>
    <xf numFmtId="0" fontId="15" fillId="0" borderId="0" xfId="0" applyFont="1"/>
    <xf numFmtId="0" fontId="17" fillId="0" borderId="4" xfId="0" applyFont="1" applyBorder="1"/>
    <xf numFmtId="0" fontId="19" fillId="6" borderId="4" xfId="0" applyFont="1" applyFill="1" applyBorder="1" applyAlignment="1">
      <alignment horizontal="center"/>
    </xf>
    <xf numFmtId="0" fontId="17" fillId="0" borderId="4" xfId="0" applyFont="1" applyBorder="1" applyAlignment="1">
      <alignment vertical="center"/>
    </xf>
    <xf numFmtId="165" fontId="17" fillId="0" borderId="4" xfId="1" applyNumberFormat="1" applyFont="1" applyBorder="1" applyAlignment="1" applyProtection="1">
      <alignment vertical="center"/>
    </xf>
    <xf numFmtId="167" fontId="17" fillId="0" borderId="4" xfId="2" applyNumberFormat="1" applyFont="1" applyBorder="1" applyAlignment="1" applyProtection="1">
      <alignment vertical="center"/>
    </xf>
    <xf numFmtId="0" fontId="17" fillId="0" borderId="4" xfId="0" applyFont="1" applyBorder="1" applyAlignment="1">
      <alignment vertical="center" wrapText="1"/>
    </xf>
    <xf numFmtId="0" fontId="19" fillId="7" borderId="4" xfId="0" applyFont="1" applyFill="1" applyBorder="1" applyAlignment="1">
      <alignment horizontal="right" wrapText="1"/>
    </xf>
    <xf numFmtId="165" fontId="19" fillId="7" borderId="4" xfId="1" applyNumberFormat="1" applyFont="1" applyFill="1" applyBorder="1" applyAlignment="1" applyProtection="1"/>
    <xf numFmtId="167" fontId="19" fillId="7" borderId="4" xfId="2" applyNumberFormat="1" applyFont="1" applyFill="1" applyBorder="1" applyAlignment="1" applyProtection="1"/>
    <xf numFmtId="0" fontId="17" fillId="0" borderId="4" xfId="0" applyFont="1" applyBorder="1"/>
    <xf numFmtId="0" fontId="20" fillId="0" borderId="4" xfId="0" applyFont="1" applyBorder="1"/>
    <xf numFmtId="168" fontId="17" fillId="0" borderId="4" xfId="1" applyNumberFormat="1" applyFont="1" applyBorder="1" applyAlignment="1" applyProtection="1">
      <alignment vertical="center"/>
    </xf>
    <xf numFmtId="168" fontId="19" fillId="7" borderId="4" xfId="1" applyNumberFormat="1" applyFont="1" applyFill="1" applyBorder="1" applyAlignment="1" applyProtection="1"/>
    <xf numFmtId="0" fontId="17" fillId="0" borderId="0" xfId="0" applyFont="1"/>
    <xf numFmtId="167" fontId="17" fillId="0" borderId="0" xfId="2" applyNumberFormat="1" applyFont="1" applyBorder="1" applyAlignment="1" applyProtection="1"/>
    <xf numFmtId="0" fontId="17" fillId="0" borderId="0" xfId="0" applyFont="1"/>
    <xf numFmtId="167" fontId="15" fillId="0" borderId="0" xfId="2" applyNumberFormat="1" applyFont="1" applyBorder="1" applyAlignment="1" applyProtection="1"/>
    <xf numFmtId="169" fontId="15" fillId="0" borderId="0" xfId="0" applyNumberFormat="1" applyFont="1"/>
    <xf numFmtId="0" fontId="21" fillId="6" borderId="4" xfId="0" applyFont="1" applyFill="1" applyBorder="1" applyAlignment="1">
      <alignment horizontal="center" wrapText="1"/>
    </xf>
    <xf numFmtId="0" fontId="15" fillId="0" borderId="0" xfId="0" applyFont="1" applyAlignment="1">
      <alignment wrapText="1"/>
    </xf>
    <xf numFmtId="0" fontId="12" fillId="0" borderId="4" xfId="0" applyFont="1" applyBorder="1" applyAlignment="1">
      <alignment horizontal="center" vertical="center"/>
    </xf>
    <xf numFmtId="165" fontId="12" fillId="0" borderId="4" xfId="1" applyNumberFormat="1" applyFont="1" applyBorder="1" applyAlignment="1" applyProtection="1">
      <alignmen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165" fontId="12" fillId="0" borderId="5" xfId="1" applyNumberFormat="1" applyFont="1" applyBorder="1" applyAlignment="1" applyProtection="1">
      <alignment vertical="center"/>
    </xf>
    <xf numFmtId="0" fontId="22" fillId="7" borderId="4" xfId="0" applyFont="1" applyFill="1" applyBorder="1" applyAlignment="1">
      <alignment horizontal="center"/>
    </xf>
    <xf numFmtId="167" fontId="22" fillId="7" borderId="4" xfId="2" applyNumberFormat="1" applyFont="1" applyFill="1" applyBorder="1" applyAlignment="1" applyProtection="1">
      <alignment horizontal="center"/>
    </xf>
    <xf numFmtId="0" fontId="22" fillId="6" borderId="4" xfId="0" applyFont="1" applyFill="1" applyBorder="1" applyAlignment="1">
      <alignment horizontal="center"/>
    </xf>
    <xf numFmtId="0" fontId="15" fillId="6" borderId="0" xfId="0" applyFont="1" applyFill="1"/>
    <xf numFmtId="165" fontId="12" fillId="0" borderId="4" xfId="1" applyNumberFormat="1" applyFont="1" applyBorder="1" applyAlignment="1" applyProtection="1"/>
    <xf numFmtId="0" fontId="23" fillId="6" borderId="6" xfId="0" applyFont="1" applyFill="1" applyBorder="1"/>
    <xf numFmtId="167" fontId="23" fillId="6" borderId="0" xfId="2" applyNumberFormat="1" applyFont="1" applyFill="1" applyBorder="1" applyAlignment="1" applyProtection="1"/>
    <xf numFmtId="0" fontId="15" fillId="6" borderId="6" xfId="0" applyFont="1" applyFill="1" applyBorder="1"/>
    <xf numFmtId="167" fontId="15" fillId="6" borderId="0" xfId="2" applyNumberFormat="1" applyFont="1" applyFill="1" applyBorder="1" applyAlignment="1" applyProtection="1"/>
    <xf numFmtId="0" fontId="15" fillId="6" borderId="7" xfId="0" applyFont="1" applyFill="1" applyBorder="1"/>
    <xf numFmtId="164" fontId="15" fillId="6" borderId="0" xfId="1" applyFont="1" applyFill="1" applyBorder="1" applyAlignment="1" applyProtection="1"/>
    <xf numFmtId="170" fontId="15" fillId="0" borderId="0" xfId="0" applyNumberFormat="1" applyFont="1"/>
    <xf numFmtId="0" fontId="24" fillId="6" borderId="4" xfId="0" applyFont="1" applyFill="1" applyBorder="1" applyAlignment="1">
      <alignment horizontal="center"/>
    </xf>
    <xf numFmtId="0" fontId="24" fillId="6" borderId="4" xfId="0" applyFont="1" applyFill="1" applyBorder="1" applyAlignment="1">
      <alignment horizontal="center" wrapText="1"/>
    </xf>
    <xf numFmtId="0" fontId="25" fillId="7" borderId="4" xfId="0" applyFont="1" applyFill="1" applyBorder="1"/>
    <xf numFmtId="168" fontId="25" fillId="7" borderId="4" xfId="1" applyNumberFormat="1" applyFont="1" applyFill="1" applyBorder="1" applyAlignment="1" applyProtection="1"/>
    <xf numFmtId="168" fontId="15" fillId="0" borderId="0" xfId="0" applyNumberFormat="1" applyFont="1"/>
    <xf numFmtId="0" fontId="24" fillId="0" borderId="4" xfId="0" applyFont="1" applyBorder="1"/>
    <xf numFmtId="168" fontId="24" fillId="0" borderId="4" xfId="1" applyNumberFormat="1" applyFont="1" applyBorder="1" applyAlignment="1" applyProtection="1"/>
    <xf numFmtId="0" fontId="24" fillId="0" borderId="0" xfId="0" applyFont="1"/>
    <xf numFmtId="0" fontId="22" fillId="7" borderId="4" xfId="0" applyFont="1" applyFill="1" applyBorder="1"/>
    <xf numFmtId="165" fontId="22" fillId="7" borderId="4" xfId="1" applyNumberFormat="1" applyFont="1" applyFill="1" applyBorder="1" applyAlignment="1" applyProtection="1"/>
    <xf numFmtId="0" fontId="25" fillId="6" borderId="4" xfId="0" applyFont="1" applyFill="1" applyBorder="1"/>
    <xf numFmtId="0" fontId="26" fillId="6" borderId="4" xfId="0" applyFont="1" applyFill="1" applyBorder="1"/>
    <xf numFmtId="0" fontId="24" fillId="0" borderId="4" xfId="0" applyFont="1" applyBorder="1" applyAlignment="1">
      <alignment horizontal="left" wrapText="1"/>
    </xf>
    <xf numFmtId="166" fontId="24" fillId="0" borderId="4" xfId="0" applyNumberFormat="1" applyFont="1" applyBorder="1" applyAlignment="1">
      <alignment horizontal="right"/>
    </xf>
    <xf numFmtId="166" fontId="25" fillId="0" borderId="4" xfId="0" applyNumberFormat="1" applyFont="1" applyBorder="1" applyAlignment="1">
      <alignment horizontal="right"/>
    </xf>
    <xf numFmtId="4" fontId="0" fillId="0" borderId="0" xfId="0" applyNumberFormat="1"/>
    <xf numFmtId="0" fontId="25" fillId="0" borderId="4" xfId="0" applyFont="1" applyBorder="1" applyAlignment="1">
      <alignment horizontal="center"/>
    </xf>
    <xf numFmtId="0" fontId="25" fillId="0" borderId="4" xfId="0" applyFont="1" applyBorder="1" applyAlignment="1">
      <alignment horizontal="left" wrapText="1"/>
    </xf>
    <xf numFmtId="166" fontId="0" fillId="0" borderId="0" xfId="0" applyNumberFormat="1"/>
    <xf numFmtId="0" fontId="27" fillId="6" borderId="4" xfId="0" applyFont="1" applyFill="1" applyBorder="1"/>
    <xf numFmtId="0" fontId="12" fillId="6" borderId="4" xfId="0" applyFont="1" applyFill="1" applyBorder="1" applyAlignment="1">
      <alignment horizontal="center" wrapText="1"/>
    </xf>
    <xf numFmtId="0" fontId="12" fillId="0" borderId="4" xfId="0" applyFont="1" applyBorder="1" applyAlignment="1">
      <alignment horizontal="left" wrapText="1"/>
    </xf>
    <xf numFmtId="4" fontId="12" fillId="0" borderId="4" xfId="0" applyNumberFormat="1" applyFont="1" applyBorder="1" applyAlignment="1">
      <alignment horizontal="right"/>
    </xf>
    <xf numFmtId="4" fontId="22" fillId="8" borderId="4" xfId="0" applyNumberFormat="1" applyFont="1" applyFill="1" applyBorder="1" applyAlignment="1">
      <alignment horizontal="right"/>
    </xf>
    <xf numFmtId="0" fontId="15" fillId="0" borderId="0" xfId="0" applyFont="1" applyAlignment="1"/>
    <xf numFmtId="0" fontId="22" fillId="0" borderId="4" xfId="0" applyFont="1" applyBorder="1" applyAlignment="1">
      <alignment horizontal="left" wrapText="1"/>
    </xf>
    <xf numFmtId="166" fontId="12" fillId="0" borderId="4" xfId="0" applyNumberFormat="1" applyFont="1" applyBorder="1" applyAlignment="1">
      <alignment horizontal="right"/>
    </xf>
    <xf numFmtId="166" fontId="22" fillId="0" borderId="4" xfId="0" applyNumberFormat="1" applyFont="1" applyBorder="1" applyAlignment="1">
      <alignment horizontal="right"/>
    </xf>
    <xf numFmtId="0" fontId="28" fillId="9" borderId="11" xfId="0" applyFont="1" applyFill="1" applyBorder="1" applyAlignment="1"/>
    <xf numFmtId="0" fontId="23" fillId="0" borderId="4" xfId="0" applyFont="1" applyBorder="1" applyAlignment="1">
      <alignment horizontal="left" wrapText="1"/>
    </xf>
    <xf numFmtId="0" fontId="23" fillId="0" borderId="4" xfId="0" applyFont="1" applyBorder="1" applyAlignment="1">
      <alignment horizontal="center" wrapText="1"/>
    </xf>
    <xf numFmtId="0" fontId="15" fillId="6" borderId="4" xfId="0" applyFont="1" applyFill="1" applyBorder="1" applyAlignment="1">
      <alignment horizontal="center" wrapText="1"/>
    </xf>
    <xf numFmtId="4" fontId="15" fillId="0" borderId="4" xfId="0" applyNumberFormat="1" applyFont="1" applyBorder="1" applyAlignment="1">
      <alignment horizontal="right"/>
    </xf>
    <xf numFmtId="171" fontId="0" fillId="0" borderId="0" xfId="0" applyNumberFormat="1"/>
    <xf numFmtId="0" fontId="0" fillId="0" borderId="0" xfId="0"/>
    <xf numFmtId="4" fontId="0" fillId="0" borderId="0" xfId="0" applyNumberFormat="1"/>
    <xf numFmtId="0" fontId="18" fillId="6" borderId="4" xfId="0" applyFont="1" applyFill="1" applyBorder="1"/>
    <xf numFmtId="0" fontId="17" fillId="6" borderId="4" xfId="0" applyFont="1" applyFill="1" applyBorder="1" applyAlignment="1">
      <alignment horizontal="center" wrapText="1"/>
    </xf>
    <xf numFmtId="0" fontId="17" fillId="0" borderId="4" xfId="0" applyFont="1" applyBorder="1" applyAlignment="1">
      <alignment horizontal="left" wrapText="1"/>
    </xf>
    <xf numFmtId="4" fontId="17" fillId="0" borderId="4" xfId="0" applyNumberFormat="1" applyFont="1" applyBorder="1" applyAlignment="1">
      <alignment horizontal="right"/>
    </xf>
    <xf numFmtId="4" fontId="19" fillId="8" borderId="4" xfId="0" applyNumberFormat="1" applyFont="1" applyFill="1" applyBorder="1" applyAlignment="1">
      <alignment horizontal="right"/>
    </xf>
    <xf numFmtId="0" fontId="0" fillId="0" borderId="0" xfId="0" applyAlignment="1">
      <alignment wrapText="1"/>
    </xf>
    <xf numFmtId="0" fontId="21" fillId="6" borderId="4" xfId="0" applyFont="1" applyFill="1" applyBorder="1" applyAlignment="1">
      <alignment horizontal="left"/>
    </xf>
    <xf numFmtId="0" fontId="30" fillId="6" borderId="4" xfId="0" applyFont="1" applyFill="1" applyBorder="1" applyAlignment="1">
      <alignment horizontal="center"/>
    </xf>
    <xf numFmtId="0" fontId="31" fillId="0" borderId="0" xfId="0" applyFont="1"/>
    <xf numFmtId="0" fontId="32" fillId="0" borderId="4" xfId="0" applyFont="1" applyBorder="1"/>
    <xf numFmtId="168" fontId="1" fillId="0" borderId="4" xfId="0" applyNumberFormat="1" applyFont="1" applyBorder="1" applyAlignment="1">
      <alignment horizontal="right"/>
    </xf>
    <xf numFmtId="0" fontId="33" fillId="0" borderId="4" xfId="0" applyFont="1" applyBorder="1"/>
    <xf numFmtId="168" fontId="17" fillId="0" borderId="4" xfId="0" applyNumberFormat="1" applyFont="1" applyBorder="1" applyAlignment="1">
      <alignment horizontal="right"/>
    </xf>
    <xf numFmtId="9" fontId="31" fillId="10" borderId="0" xfId="2" applyFont="1" applyFill="1" applyBorder="1" applyAlignment="1" applyProtection="1"/>
    <xf numFmtId="9" fontId="0" fillId="0" borderId="0" xfId="0" applyNumberFormat="1"/>
    <xf numFmtId="9" fontId="31" fillId="0" borderId="0" xfId="2" applyFont="1" applyBorder="1" applyAlignment="1" applyProtection="1"/>
    <xf numFmtId="10" fontId="31" fillId="0" borderId="0" xfId="2" applyNumberFormat="1" applyFont="1" applyBorder="1" applyAlignment="1" applyProtection="1"/>
    <xf numFmtId="0" fontId="33" fillId="0" borderId="0" xfId="0" applyFont="1"/>
    <xf numFmtId="0" fontId="12" fillId="0" borderId="0" xfId="0" applyFont="1"/>
    <xf numFmtId="0" fontId="34" fillId="0" borderId="13" xfId="0" applyFont="1" applyBorder="1"/>
    <xf numFmtId="0" fontId="35" fillId="0" borderId="14" xfId="0" applyFont="1" applyBorder="1"/>
    <xf numFmtId="0" fontId="35" fillId="0" borderId="15" xfId="0" applyFont="1" applyBorder="1"/>
    <xf numFmtId="0" fontId="17" fillId="6" borderId="4" xfId="0" applyFont="1" applyFill="1" applyBorder="1"/>
    <xf numFmtId="0" fontId="17" fillId="6" borderId="4" xfId="0" applyFont="1" applyFill="1" applyBorder="1" applyAlignment="1">
      <alignment horizontal="center"/>
    </xf>
    <xf numFmtId="0" fontId="36" fillId="0" borderId="4" xfId="0" applyFont="1" applyBorder="1" applyAlignment="1">
      <alignment horizontal="left"/>
    </xf>
    <xf numFmtId="166" fontId="36" fillId="0" borderId="4" xfId="0" applyNumberFormat="1" applyFont="1" applyBorder="1"/>
    <xf numFmtId="172" fontId="36" fillId="0" borderId="4" xfId="0" applyNumberFormat="1" applyFont="1" applyBorder="1"/>
    <xf numFmtId="0" fontId="15" fillId="0" borderId="0" xfId="0" applyFont="1"/>
    <xf numFmtId="0" fontId="17" fillId="0" borderId="4" xfId="0" applyFont="1" applyBorder="1" applyAlignment="1">
      <alignment horizontal="left"/>
    </xf>
    <xf numFmtId="168" fontId="36" fillId="0" borderId="4" xfId="0" applyNumberFormat="1" applyFont="1" applyBorder="1" applyAlignment="1">
      <alignment horizontal="right"/>
    </xf>
    <xf numFmtId="0" fontId="38" fillId="9" borderId="4" xfId="0" applyFont="1" applyFill="1" applyBorder="1" applyAlignment="1">
      <alignment horizontal="left"/>
    </xf>
    <xf numFmtId="168" fontId="17" fillId="0" borderId="4" xfId="0" applyNumberFormat="1" applyFont="1" applyBorder="1"/>
    <xf numFmtId="0" fontId="40" fillId="0" borderId="0" xfId="0" applyFont="1" applyAlignment="1">
      <alignment horizontal="left" wrapText="1"/>
    </xf>
    <xf numFmtId="0" fontId="19" fillId="6" borderId="4" xfId="0" applyFont="1" applyFill="1" applyBorder="1"/>
    <xf numFmtId="0" fontId="0" fillId="0" borderId="13" xfId="0" applyFont="1" applyBorder="1"/>
    <xf numFmtId="0" fontId="0" fillId="0" borderId="17" xfId="0" applyBorder="1"/>
    <xf numFmtId="0" fontId="0" fillId="0" borderId="18" xfId="0" applyBorder="1"/>
    <xf numFmtId="0" fontId="19" fillId="0" borderId="4" xfId="0" applyFont="1" applyBorder="1"/>
    <xf numFmtId="0" fontId="23" fillId="0" borderId="0" xfId="0" applyFont="1" applyBorder="1"/>
    <xf numFmtId="0" fontId="0" fillId="0" borderId="14" xfId="0" applyBorder="1"/>
    <xf numFmtId="0" fontId="0" fillId="0" borderId="0" xfId="0" applyBorder="1"/>
    <xf numFmtId="0" fontId="0" fillId="0" borderId="19" xfId="0" applyBorder="1"/>
    <xf numFmtId="0" fontId="36" fillId="0" borderId="4" xfId="0" applyFont="1" applyBorder="1" applyAlignment="1">
      <alignment horizontal="right"/>
    </xf>
    <xf numFmtId="0" fontId="15" fillId="0" borderId="0" xfId="0" applyFont="1" applyBorder="1"/>
    <xf numFmtId="0" fontId="36" fillId="0" borderId="0" xfId="0" applyFont="1" applyBorder="1" applyAlignment="1">
      <alignment horizontal="right"/>
    </xf>
    <xf numFmtId="164" fontId="0" fillId="10" borderId="0" xfId="1" applyFont="1" applyFill="1" applyBorder="1" applyAlignment="1" applyProtection="1"/>
    <xf numFmtId="170" fontId="0" fillId="10" borderId="0" xfId="0" applyNumberFormat="1" applyFill="1" applyBorder="1"/>
    <xf numFmtId="0" fontId="0" fillId="10" borderId="0" xfId="0" applyFill="1" applyBorder="1"/>
    <xf numFmtId="170" fontId="0" fillId="10" borderId="19" xfId="0" applyNumberFormat="1" applyFill="1" applyBorder="1"/>
    <xf numFmtId="0" fontId="0" fillId="10" borderId="19" xfId="0" applyFill="1" applyBorder="1"/>
    <xf numFmtId="164" fontId="42" fillId="10" borderId="0" xfId="1" applyFont="1" applyFill="1" applyBorder="1" applyAlignment="1" applyProtection="1"/>
    <xf numFmtId="0" fontId="0" fillId="0" borderId="15" xfId="0" applyBorder="1"/>
    <xf numFmtId="0" fontId="0" fillId="0" borderId="20" xfId="0" applyBorder="1"/>
    <xf numFmtId="164" fontId="0" fillId="10" borderId="20" xfId="1" applyFont="1" applyFill="1" applyBorder="1" applyAlignment="1" applyProtection="1"/>
    <xf numFmtId="170" fontId="0" fillId="10" borderId="21" xfId="0" applyNumberFormat="1" applyFill="1" applyBorder="1"/>
    <xf numFmtId="168" fontId="12" fillId="0" borderId="4" xfId="1" applyNumberFormat="1" applyFont="1" applyBorder="1" applyAlignment="1" applyProtection="1"/>
    <xf numFmtId="0" fontId="15" fillId="0" borderId="22" xfId="0" applyFont="1" applyBorder="1"/>
    <xf numFmtId="0" fontId="43" fillId="0" borderId="6" xfId="0" applyFont="1" applyBorder="1"/>
    <xf numFmtId="0" fontId="23" fillId="0" borderId="23" xfId="0" applyFont="1" applyBorder="1" applyAlignment="1">
      <alignment horizontal="center" wrapText="1"/>
    </xf>
    <xf numFmtId="0" fontId="23" fillId="0" borderId="24" xfId="0" applyFont="1" applyBorder="1" applyAlignment="1">
      <alignment horizontal="center" wrapText="1"/>
    </xf>
    <xf numFmtId="0" fontId="23" fillId="0" borderId="6" xfId="0" applyFont="1" applyBorder="1" applyAlignment="1">
      <alignment horizontal="left" wrapText="1"/>
    </xf>
    <xf numFmtId="4" fontId="15" fillId="0" borderId="23" xfId="0" applyNumberFormat="1" applyFont="1" applyBorder="1" applyAlignment="1">
      <alignment horizontal="right"/>
    </xf>
    <xf numFmtId="4" fontId="15" fillId="0" borderId="24" xfId="0" applyNumberFormat="1" applyFont="1" applyBorder="1" applyAlignment="1">
      <alignment horizontal="right"/>
    </xf>
    <xf numFmtId="0" fontId="23" fillId="0" borderId="7" xfId="0" applyFont="1" applyBorder="1" applyAlignment="1">
      <alignment horizontal="left" wrapText="1"/>
    </xf>
    <xf numFmtId="4" fontId="15" fillId="0" borderId="25" xfId="0" applyNumberFormat="1" applyFont="1" applyBorder="1" applyAlignment="1">
      <alignment horizontal="right"/>
    </xf>
    <xf numFmtId="4" fontId="15" fillId="0" borderId="26" xfId="0" applyNumberFormat="1" applyFont="1" applyBorder="1" applyAlignment="1">
      <alignment horizontal="right"/>
    </xf>
    <xf numFmtId="0" fontId="0" fillId="11" borderId="11" xfId="0" applyFont="1" applyFill="1" applyBorder="1"/>
    <xf numFmtId="0" fontId="25" fillId="11" borderId="11" xfId="0" applyFont="1" applyFill="1" applyBorder="1" applyAlignment="1">
      <alignment horizontal="left" wrapText="1"/>
    </xf>
    <xf numFmtId="0" fontId="25" fillId="12" borderId="11" xfId="0" applyFont="1" applyFill="1" applyBorder="1" applyAlignment="1">
      <alignment horizontal="center" wrapText="1"/>
    </xf>
    <xf numFmtId="0" fontId="25" fillId="12" borderId="11" xfId="0" applyFont="1" applyFill="1" applyBorder="1" applyAlignment="1">
      <alignment horizontal="left" wrapText="1"/>
    </xf>
    <xf numFmtId="4" fontId="13" fillId="13" borderId="11" xfId="0" applyNumberFormat="1" applyFont="1" applyFill="1" applyBorder="1" applyAlignment="1">
      <alignment horizontal="right"/>
    </xf>
    <xf numFmtId="171" fontId="0" fillId="0" borderId="0" xfId="0" applyNumberFormat="1"/>
    <xf numFmtId="171" fontId="0" fillId="10" borderId="0" xfId="0" applyNumberFormat="1" applyFill="1"/>
    <xf numFmtId="0" fontId="25" fillId="9" borderId="11" xfId="0" applyFont="1" applyFill="1" applyBorder="1"/>
    <xf numFmtId="0" fontId="2" fillId="2" borderId="28" xfId="0" applyFont="1" applyFill="1" applyBorder="1" applyAlignment="1">
      <alignment horizontal="left"/>
    </xf>
    <xf numFmtId="0" fontId="21" fillId="9" borderId="29" xfId="0" applyFont="1" applyFill="1" applyBorder="1" applyAlignment="1">
      <alignment horizontal="left"/>
    </xf>
    <xf numFmtId="0" fontId="1" fillId="0" borderId="30" xfId="0" applyFont="1" applyBorder="1" applyAlignment="1">
      <alignment horizontal="right"/>
    </xf>
    <xf numFmtId="0" fontId="39" fillId="9" borderId="29" xfId="0" applyFont="1" applyFill="1" applyBorder="1" applyAlignment="1">
      <alignment horizontal="left"/>
    </xf>
    <xf numFmtId="0" fontId="46" fillId="9" borderId="32" xfId="0" applyFont="1" applyFill="1" applyBorder="1" applyAlignment="1">
      <alignment horizontal="left"/>
    </xf>
    <xf numFmtId="4" fontId="0" fillId="0" borderId="14" xfId="0" applyNumberFormat="1" applyBorder="1"/>
    <xf numFmtId="4" fontId="0" fillId="0" borderId="0" xfId="0" applyNumberFormat="1" applyBorder="1"/>
    <xf numFmtId="4" fontId="0" fillId="0" borderId="19" xfId="0" applyNumberFormat="1" applyBorder="1"/>
    <xf numFmtId="4" fontId="0" fillId="10" borderId="0" xfId="0" applyNumberFormat="1" applyFill="1" applyBorder="1"/>
    <xf numFmtId="10" fontId="0" fillId="0" borderId="0" xfId="2" applyNumberFormat="1" applyFont="1" applyBorder="1" applyAlignment="1" applyProtection="1"/>
    <xf numFmtId="4" fontId="0" fillId="10" borderId="0" xfId="0" applyNumberFormat="1" applyFill="1"/>
    <xf numFmtId="0" fontId="0" fillId="10" borderId="0" xfId="0" applyFill="1"/>
    <xf numFmtId="10" fontId="0" fillId="10" borderId="0" xfId="2" applyNumberFormat="1" applyFont="1" applyFill="1" applyBorder="1" applyAlignment="1" applyProtection="1"/>
    <xf numFmtId="4" fontId="0" fillId="0" borderId="15" xfId="0" applyNumberFormat="1" applyBorder="1"/>
    <xf numFmtId="4" fontId="0" fillId="0" borderId="20" xfId="0" applyNumberFormat="1" applyBorder="1"/>
    <xf numFmtId="4" fontId="0" fillId="0" borderId="21" xfId="0" applyNumberFormat="1" applyBorder="1"/>
    <xf numFmtId="4" fontId="0" fillId="10" borderId="20" xfId="0" applyNumberFormat="1" applyFill="1" applyBorder="1"/>
    <xf numFmtId="167" fontId="48" fillId="10" borderId="0" xfId="2" applyNumberFormat="1" applyFont="1" applyFill="1" applyBorder="1" applyAlignment="1" applyProtection="1"/>
    <xf numFmtId="166" fontId="13" fillId="13" borderId="11" xfId="0" applyNumberFormat="1" applyFont="1" applyFill="1" applyBorder="1" applyAlignment="1">
      <alignment horizontal="right"/>
    </xf>
    <xf numFmtId="168" fontId="0" fillId="0" borderId="0" xfId="2" applyNumberFormat="1" applyFont="1" applyBorder="1" applyAlignment="1" applyProtection="1"/>
    <xf numFmtId="3" fontId="13" fillId="13" borderId="11" xfId="0" applyNumberFormat="1" applyFont="1" applyFill="1" applyBorder="1" applyAlignment="1">
      <alignment horizontal="right"/>
    </xf>
    <xf numFmtId="0" fontId="25" fillId="11" borderId="0" xfId="0" applyFont="1" applyFill="1" applyAlignment="1">
      <alignment horizontal="left" wrapText="1"/>
    </xf>
    <xf numFmtId="164" fontId="0" fillId="0" borderId="0" xfId="1" applyFont="1" applyBorder="1" applyAlignment="1" applyProtection="1"/>
    <xf numFmtId="0" fontId="0" fillId="9" borderId="0" xfId="0" applyFill="1"/>
    <xf numFmtId="0" fontId="49" fillId="9" borderId="0" xfId="0" applyFont="1" applyFill="1" applyAlignment="1">
      <alignment vertical="center" wrapText="1"/>
    </xf>
    <xf numFmtId="0" fontId="5" fillId="9" borderId="0" xfId="0" applyFont="1" applyFill="1"/>
    <xf numFmtId="0" fontId="50" fillId="14" borderId="0" xfId="0" applyFont="1" applyFill="1"/>
    <xf numFmtId="0" fontId="51" fillId="14" borderId="0" xfId="0" applyFont="1" applyFill="1" applyAlignment="1">
      <alignment vertical="top"/>
    </xf>
    <xf numFmtId="0" fontId="52" fillId="14" borderId="0" xfId="0" applyFont="1" applyFill="1"/>
    <xf numFmtId="0" fontId="5" fillId="9" borderId="0" xfId="0" applyFont="1" applyFill="1" applyAlignment="1">
      <alignment vertical="center" wrapText="1"/>
    </xf>
    <xf numFmtId="0" fontId="54" fillId="15" borderId="0" xfId="0" applyFont="1" applyFill="1" applyAlignment="1">
      <alignment horizontal="center" vertical="center" wrapText="1"/>
    </xf>
    <xf numFmtId="0" fontId="55" fillId="0" borderId="33" xfId="0" applyFont="1" applyBorder="1"/>
    <xf numFmtId="3" fontId="56" fillId="0" borderId="33" xfId="0" applyNumberFormat="1" applyFont="1" applyBorder="1" applyAlignment="1">
      <alignment horizontal="right"/>
    </xf>
    <xf numFmtId="167" fontId="56" fillId="0" borderId="33" xfId="0" applyNumberFormat="1" applyFont="1" applyBorder="1" applyAlignment="1">
      <alignment horizontal="right"/>
    </xf>
    <xf numFmtId="10" fontId="0" fillId="9" borderId="0" xfId="2" applyNumberFormat="1" applyFont="1" applyFill="1" applyBorder="1" applyAlignment="1" applyProtection="1"/>
    <xf numFmtId="0" fontId="5" fillId="9" borderId="33" xfId="10" applyFont="1" applyFill="1" applyBorder="1" applyAlignment="1">
      <alignment horizontal="left" wrapText="1"/>
    </xf>
    <xf numFmtId="3" fontId="57" fillId="0" borderId="33" xfId="0" applyNumberFormat="1" applyFont="1" applyBorder="1" applyAlignment="1">
      <alignment horizontal="right"/>
    </xf>
    <xf numFmtId="167" fontId="57" fillId="0" borderId="33" xfId="0" applyNumberFormat="1" applyFont="1" applyBorder="1" applyAlignment="1">
      <alignment horizontal="right"/>
    </xf>
    <xf numFmtId="3" fontId="58" fillId="0" borderId="33" xfId="0" applyNumberFormat="1" applyFont="1" applyBorder="1" applyAlignment="1">
      <alignment horizontal="right"/>
    </xf>
    <xf numFmtId="167" fontId="58" fillId="0" borderId="33" xfId="0" applyNumberFormat="1" applyFont="1" applyBorder="1" applyAlignment="1">
      <alignment horizontal="right"/>
    </xf>
    <xf numFmtId="0" fontId="55" fillId="10" borderId="33" xfId="0" applyFont="1" applyFill="1" applyBorder="1"/>
    <xf numFmtId="3" fontId="56" fillId="10" borderId="33" xfId="0" applyNumberFormat="1" applyFont="1" applyFill="1" applyBorder="1" applyAlignment="1">
      <alignment horizontal="right"/>
    </xf>
    <xf numFmtId="167" fontId="56" fillId="10" borderId="33" xfId="0" applyNumberFormat="1" applyFont="1" applyFill="1" applyBorder="1" applyAlignment="1">
      <alignment horizontal="right"/>
    </xf>
    <xf numFmtId="0" fontId="55" fillId="0" borderId="34" xfId="0" applyFont="1" applyBorder="1"/>
    <xf numFmtId="3" fontId="56" fillId="0" borderId="34" xfId="0" applyNumberFormat="1" applyFont="1" applyBorder="1" applyAlignment="1">
      <alignment horizontal="right"/>
    </xf>
    <xf numFmtId="167" fontId="56" fillId="0" borderId="34" xfId="0" applyNumberFormat="1" applyFont="1" applyBorder="1" applyAlignment="1">
      <alignment horizontal="right"/>
    </xf>
    <xf numFmtId="0" fontId="55" fillId="0" borderId="35" xfId="0" applyFont="1" applyBorder="1"/>
    <xf numFmtId="3" fontId="56" fillId="0" borderId="35" xfId="0" applyNumberFormat="1" applyFont="1" applyBorder="1" applyAlignment="1">
      <alignment horizontal="right"/>
    </xf>
    <xf numFmtId="167" fontId="56" fillId="0" borderId="35" xfId="0" applyNumberFormat="1" applyFont="1" applyBorder="1" applyAlignment="1">
      <alignment horizontal="right"/>
    </xf>
    <xf numFmtId="3" fontId="0" fillId="9" borderId="0" xfId="0" applyNumberFormat="1" applyFill="1"/>
    <xf numFmtId="0" fontId="5" fillId="9" borderId="0" xfId="10" applyFill="1" applyAlignment="1">
      <alignment horizontal="left" wrapText="1"/>
    </xf>
    <xf numFmtId="0" fontId="5" fillId="9" borderId="0" xfId="0" applyFont="1" applyFill="1" applyAlignment="1">
      <alignment horizontal="left" vertical="center" wrapText="1"/>
    </xf>
    <xf numFmtId="0" fontId="59" fillId="15" borderId="36" xfId="0" applyFont="1" applyFill="1" applyBorder="1" applyAlignment="1">
      <alignment horizontal="center" vertical="center" wrapText="1"/>
    </xf>
    <xf numFmtId="167" fontId="0" fillId="0" borderId="0" xfId="2" applyNumberFormat="1" applyFont="1" applyBorder="1" applyAlignment="1" applyProtection="1"/>
    <xf numFmtId="164" fontId="13" fillId="13" borderId="11" xfId="1" applyFont="1" applyFill="1" applyBorder="1" applyAlignment="1" applyProtection="1">
      <alignment horizontal="right"/>
    </xf>
    <xf numFmtId="0" fontId="25" fillId="12" borderId="11" xfId="0" applyFont="1" applyFill="1" applyBorder="1" applyAlignment="1">
      <alignment horizontal="right" wrapText="1"/>
    </xf>
    <xf numFmtId="0" fontId="15" fillId="11" borderId="4" xfId="0" applyFont="1" applyFill="1" applyBorder="1"/>
    <xf numFmtId="0" fontId="23" fillId="12" borderId="4" xfId="0" applyFont="1" applyFill="1" applyBorder="1" applyAlignment="1">
      <alignment horizontal="center" wrapText="1"/>
    </xf>
    <xf numFmtId="0" fontId="23" fillId="12" borderId="4" xfId="0" applyFont="1" applyFill="1" applyBorder="1" applyAlignment="1">
      <alignment horizontal="left" wrapText="1"/>
    </xf>
    <xf numFmtId="4" fontId="15" fillId="13" borderId="4" xfId="0" applyNumberFormat="1" applyFont="1" applyFill="1" applyBorder="1" applyAlignment="1">
      <alignment horizontal="right"/>
    </xf>
    <xf numFmtId="4" fontId="23" fillId="13" borderId="4" xfId="0" applyNumberFormat="1" applyFont="1" applyFill="1" applyBorder="1" applyAlignment="1">
      <alignment horizontal="right"/>
    </xf>
    <xf numFmtId="0" fontId="23" fillId="9" borderId="11" xfId="0" applyFont="1" applyFill="1" applyBorder="1"/>
    <xf numFmtId="0" fontId="55" fillId="0" borderId="0" xfId="0" applyFont="1" applyBorder="1"/>
    <xf numFmtId="3" fontId="56" fillId="0" borderId="0" xfId="0" applyNumberFormat="1" applyFont="1" applyBorder="1" applyAlignment="1">
      <alignment horizontal="right"/>
    </xf>
    <xf numFmtId="167" fontId="56" fillId="0" borderId="0" xfId="2" applyNumberFormat="1" applyFont="1" applyBorder="1" applyAlignment="1" applyProtection="1">
      <alignment horizontal="right"/>
    </xf>
    <xf numFmtId="2" fontId="56" fillId="0" borderId="0" xfId="2" applyNumberFormat="1" applyFont="1" applyBorder="1" applyAlignment="1" applyProtection="1">
      <alignment horizontal="right"/>
    </xf>
    <xf numFmtId="9" fontId="56" fillId="10" borderId="33" xfId="2" applyFont="1" applyFill="1" applyBorder="1" applyAlignment="1" applyProtection="1">
      <alignment horizontal="right"/>
    </xf>
    <xf numFmtId="0" fontId="0" fillId="0" borderId="0" xfId="0" applyFont="1" applyAlignment="1">
      <alignment wrapText="1"/>
    </xf>
    <xf numFmtId="0" fontId="55" fillId="0" borderId="37" xfId="0" applyFont="1" applyBorder="1"/>
    <xf numFmtId="0" fontId="4" fillId="9" borderId="0" xfId="0" applyFont="1" applyFill="1"/>
    <xf numFmtId="0" fontId="55" fillId="9" borderId="35" xfId="10" applyFont="1" applyFill="1" applyBorder="1" applyAlignment="1">
      <alignment horizontal="left" wrapText="1"/>
    </xf>
    <xf numFmtId="3" fontId="56" fillId="9" borderId="35" xfId="0" applyNumberFormat="1" applyFont="1" applyFill="1" applyBorder="1" applyAlignment="1">
      <alignment horizontal="right"/>
    </xf>
    <xf numFmtId="167" fontId="56" fillId="9" borderId="35" xfId="2" applyNumberFormat="1" applyFont="1" applyFill="1" applyBorder="1" applyAlignment="1" applyProtection="1">
      <alignment horizontal="right"/>
    </xf>
    <xf numFmtId="0" fontId="55" fillId="9" borderId="0" xfId="10" applyFont="1" applyFill="1" applyAlignment="1">
      <alignment horizontal="left" wrapText="1"/>
    </xf>
    <xf numFmtId="3" fontId="56" fillId="9" borderId="0" xfId="0" applyNumberFormat="1" applyFont="1" applyFill="1" applyAlignment="1">
      <alignment horizontal="right"/>
    </xf>
    <xf numFmtId="167" fontId="56" fillId="9" borderId="0" xfId="2" applyNumberFormat="1" applyFont="1" applyFill="1" applyBorder="1" applyAlignment="1" applyProtection="1">
      <alignment horizontal="right"/>
    </xf>
    <xf numFmtId="0" fontId="63" fillId="9" borderId="0" xfId="0" applyFont="1" applyFill="1"/>
    <xf numFmtId="0" fontId="8" fillId="9" borderId="0" xfId="0" applyFont="1" applyFill="1"/>
    <xf numFmtId="0" fontId="8" fillId="9" borderId="0" xfId="0" applyFont="1" applyFill="1" applyAlignment="1">
      <alignment horizontal="right"/>
    </xf>
    <xf numFmtId="0" fontId="42" fillId="0" borderId="0" xfId="0" applyFont="1"/>
    <xf numFmtId="0" fontId="42" fillId="10" borderId="0" xfId="0" applyFont="1" applyFill="1"/>
    <xf numFmtId="0" fontId="0" fillId="0" borderId="0" xfId="0" applyFont="1" applyBorder="1"/>
    <xf numFmtId="4" fontId="64" fillId="0" borderId="0" xfId="0" applyNumberFormat="1" applyFont="1" applyAlignment="1">
      <alignment horizontal="right" vertical="center" wrapText="1"/>
    </xf>
    <xf numFmtId="0" fontId="64" fillId="0" borderId="0" xfId="0" applyFont="1" applyAlignment="1">
      <alignment horizontal="right" vertical="center" wrapText="1"/>
    </xf>
    <xf numFmtId="170" fontId="0" fillId="0" borderId="0" xfId="0" applyNumberFormat="1"/>
    <xf numFmtId="4" fontId="64" fillId="0" borderId="38" xfId="0" applyNumberFormat="1" applyFont="1" applyBorder="1" applyAlignment="1">
      <alignment horizontal="right" vertical="center" wrapText="1"/>
    </xf>
    <xf numFmtId="0" fontId="64" fillId="0" borderId="38" xfId="0" applyFont="1" applyBorder="1" applyAlignment="1">
      <alignment horizontal="right" vertical="center" wrapText="1"/>
    </xf>
    <xf numFmtId="0" fontId="65" fillId="0" borderId="0" xfId="0" applyFont="1"/>
    <xf numFmtId="0" fontId="67" fillId="0" borderId="0" xfId="0" applyFont="1" applyAlignment="1">
      <alignment horizontal="left" vertical="center" wrapText="1"/>
    </xf>
    <xf numFmtId="0" fontId="68" fillId="0" borderId="0" xfId="0" applyFont="1" applyAlignment="1">
      <alignment horizontal="left" vertical="center" wrapText="1"/>
    </xf>
    <xf numFmtId="0" fontId="10" fillId="0" borderId="0" xfId="3" applyFont="1" applyBorder="1" applyAlignment="1" applyProtection="1">
      <alignment horizontal="right" vertical="center" wrapText="1"/>
    </xf>
    <xf numFmtId="0" fontId="10" fillId="0" borderId="0" xfId="3" applyFont="1" applyBorder="1" applyAlignment="1" applyProtection="1">
      <alignment horizontal="left" vertical="center" indent="1"/>
    </xf>
    <xf numFmtId="0" fontId="10" fillId="0" borderId="39" xfId="3" applyFont="1" applyBorder="1" applyAlignment="1" applyProtection="1">
      <alignment horizontal="left" vertical="center" indent="1"/>
    </xf>
    <xf numFmtId="0" fontId="64" fillId="0" borderId="41" xfId="0" applyFont="1" applyBorder="1" applyAlignment="1">
      <alignment horizontal="center" vertical="center" wrapText="1"/>
    </xf>
    <xf numFmtId="0" fontId="68" fillId="0" borderId="38" xfId="0" applyFont="1" applyBorder="1" applyAlignment="1">
      <alignment horizontal="left" vertical="center" wrapText="1"/>
    </xf>
    <xf numFmtId="0" fontId="71" fillId="2" borderId="28" xfId="0" applyFont="1" applyFill="1" applyBorder="1" applyAlignment="1">
      <alignment horizontal="left"/>
    </xf>
    <xf numFmtId="0" fontId="71" fillId="2" borderId="28" xfId="0" applyFont="1" applyFill="1" applyBorder="1" applyAlignment="1">
      <alignment horizontal="left" wrapText="1"/>
    </xf>
    <xf numFmtId="0" fontId="38" fillId="9" borderId="29" xfId="0" applyFont="1" applyFill="1" applyBorder="1" applyAlignment="1">
      <alignment horizontal="left"/>
    </xf>
    <xf numFmtId="173" fontId="36" fillId="0" borderId="30" xfId="1" applyNumberFormat="1" applyFont="1" applyBorder="1" applyAlignment="1" applyProtection="1">
      <alignment horizontal="right"/>
    </xf>
    <xf numFmtId="164" fontId="63" fillId="0" borderId="0" xfId="1" applyFont="1" applyBorder="1" applyAlignment="1" applyProtection="1"/>
    <xf numFmtId="164" fontId="8" fillId="0" borderId="0" xfId="1" applyFont="1" applyBorder="1" applyAlignment="1" applyProtection="1"/>
    <xf numFmtId="0" fontId="72" fillId="0" borderId="0" xfId="0" applyFont="1" applyAlignment="1">
      <alignment horizontal="right"/>
    </xf>
    <xf numFmtId="0" fontId="0" fillId="0" borderId="0" xfId="7" applyFont="1" applyAlignment="1" applyProtection="1">
      <alignment horizontal="left"/>
      <protection locked="0"/>
    </xf>
    <xf numFmtId="0" fontId="6" fillId="0" borderId="0" xfId="11" applyFont="1" applyAlignment="1">
      <alignment horizontal="left"/>
    </xf>
    <xf numFmtId="0" fontId="73" fillId="2" borderId="2" xfId="5" applyFont="1" applyAlignment="1">
      <alignment horizontal="center" vertical="center" wrapText="1"/>
    </xf>
    <xf numFmtId="0" fontId="73" fillId="2" borderId="42" xfId="5" applyFont="1" applyBorder="1" applyAlignment="1">
      <alignment horizontal="center" vertical="center" wrapText="1"/>
    </xf>
    <xf numFmtId="0" fontId="73" fillId="10" borderId="44" xfId="5" applyFont="1" applyFill="1" applyBorder="1" applyAlignment="1">
      <alignment horizontal="center" vertical="center" wrapText="1"/>
    </xf>
    <xf numFmtId="0" fontId="2" fillId="2" borderId="45" xfId="5" applyFont="1" applyBorder="1" applyAlignment="1">
      <alignment horizontal="center" vertical="center" wrapText="1"/>
    </xf>
    <xf numFmtId="0" fontId="0" fillId="0" borderId="0" xfId="0" applyAlignment="1">
      <alignment horizontal="center" vertical="center" wrapText="1"/>
    </xf>
    <xf numFmtId="0" fontId="73" fillId="2" borderId="2" xfId="5" applyFont="1" applyAlignment="1">
      <alignment horizontal="left"/>
    </xf>
    <xf numFmtId="0" fontId="73" fillId="2" borderId="42" xfId="5" applyFont="1" applyBorder="1" applyAlignment="1">
      <alignment horizontal="left"/>
    </xf>
    <xf numFmtId="0" fontId="2" fillId="2" borderId="46" xfId="5" applyFont="1" applyBorder="1" applyAlignment="1">
      <alignment horizontal="center" vertical="center" wrapText="1"/>
    </xf>
    <xf numFmtId="0" fontId="2" fillId="2" borderId="2" xfId="5" applyFont="1" applyBorder="1" applyAlignment="1">
      <alignment horizontal="center" vertical="center" wrapText="1"/>
    </xf>
    <xf numFmtId="0" fontId="2" fillId="2" borderId="47" xfId="5" applyFont="1" applyBorder="1" applyAlignment="1">
      <alignment horizontal="center" vertical="center" wrapText="1"/>
    </xf>
    <xf numFmtId="0" fontId="2" fillId="2" borderId="48" xfId="5" applyBorder="1" applyAlignment="1">
      <alignment horizontal="center" vertical="center" wrapText="1"/>
    </xf>
    <xf numFmtId="0" fontId="2" fillId="2" borderId="49" xfId="5" applyFont="1" applyBorder="1" applyAlignment="1">
      <alignment horizontal="center" vertical="center" wrapText="1"/>
    </xf>
    <xf numFmtId="0" fontId="2" fillId="2" borderId="50" xfId="5" applyFont="1" applyBorder="1" applyAlignment="1">
      <alignment horizontal="center" vertical="center" wrapText="1"/>
    </xf>
    <xf numFmtId="49" fontId="32" fillId="0" borderId="3" xfId="6" applyNumberFormat="1" applyFont="1" applyAlignment="1">
      <alignment horizontal="left"/>
    </xf>
    <xf numFmtId="3" fontId="20" fillId="0" borderId="29" xfId="4" applyNumberFormat="1" applyFont="1" applyBorder="1">
      <alignment horizontal="right"/>
    </xf>
    <xf numFmtId="3" fontId="36" fillId="0" borderId="51" xfId="4" applyNumberFormat="1" applyFont="1" applyBorder="1">
      <alignment horizontal="right"/>
    </xf>
    <xf numFmtId="3" fontId="36" fillId="0" borderId="1" xfId="4" applyNumberFormat="1" applyFont="1" applyBorder="1">
      <alignment horizontal="right"/>
    </xf>
    <xf numFmtId="3" fontId="36" fillId="0" borderId="52" xfId="4" applyNumberFormat="1" applyFont="1" applyBorder="1">
      <alignment horizontal="right"/>
    </xf>
    <xf numFmtId="3" fontId="36" fillId="0" borderId="29" xfId="4" applyNumberFormat="1" applyFont="1" applyBorder="1">
      <alignment horizontal="right"/>
    </xf>
    <xf numFmtId="3" fontId="36" fillId="0" borderId="1" xfId="4" applyNumberFormat="1" applyFont="1">
      <alignment horizontal="right"/>
    </xf>
    <xf numFmtId="165" fontId="0" fillId="0" borderId="0" xfId="1" applyNumberFormat="1" applyFont="1" applyBorder="1" applyAlignment="1" applyProtection="1"/>
    <xf numFmtId="165" fontId="75" fillId="0" borderId="0" xfId="1" applyNumberFormat="1" applyFont="1" applyBorder="1" applyAlignment="1" applyProtection="1"/>
    <xf numFmtId="49" fontId="32" fillId="10" borderId="3" xfId="6" applyNumberFormat="1" applyFont="1" applyFill="1" applyAlignment="1">
      <alignment horizontal="left"/>
    </xf>
    <xf numFmtId="3" fontId="20" fillId="10" borderId="29" xfId="4" applyNumberFormat="1" applyFont="1" applyFill="1" applyBorder="1">
      <alignment horizontal="right"/>
    </xf>
    <xf numFmtId="3" fontId="36" fillId="10" borderId="51" xfId="4" applyNumberFormat="1" applyFont="1" applyFill="1" applyBorder="1">
      <alignment horizontal="right"/>
    </xf>
    <xf numFmtId="3" fontId="36" fillId="10" borderId="1" xfId="4" applyNumberFormat="1" applyFont="1" applyFill="1" applyBorder="1">
      <alignment horizontal="right"/>
    </xf>
    <xf numFmtId="3" fontId="36" fillId="10" borderId="52" xfId="4" applyNumberFormat="1" applyFont="1" applyFill="1" applyBorder="1">
      <alignment horizontal="right"/>
    </xf>
    <xf numFmtId="3" fontId="36" fillId="10" borderId="29" xfId="4" applyNumberFormat="1" applyFont="1" applyFill="1" applyBorder="1">
      <alignment horizontal="right"/>
    </xf>
    <xf numFmtId="3" fontId="36" fillId="10" borderId="1" xfId="4" applyNumberFormat="1" applyFont="1" applyFill="1">
      <alignment horizontal="right"/>
    </xf>
    <xf numFmtId="165" fontId="0" fillId="10" borderId="0" xfId="1" applyNumberFormat="1" applyFont="1" applyFill="1" applyBorder="1" applyAlignment="1" applyProtection="1"/>
    <xf numFmtId="165" fontId="75" fillId="10" borderId="0" xfId="1" applyNumberFormat="1" applyFont="1" applyFill="1" applyBorder="1" applyAlignment="1" applyProtection="1"/>
    <xf numFmtId="0" fontId="32" fillId="10" borderId="3" xfId="6" applyFont="1" applyFill="1" applyAlignment="1">
      <alignment horizontal="left"/>
    </xf>
    <xf numFmtId="0" fontId="32" fillId="0" borderId="3" xfId="6" applyFont="1" applyAlignment="1">
      <alignment horizontal="left"/>
    </xf>
    <xf numFmtId="3" fontId="36" fillId="0" borderId="53" xfId="4" applyNumberFormat="1" applyFont="1" applyBorder="1">
      <alignment horizontal="right"/>
    </xf>
    <xf numFmtId="3" fontId="36" fillId="0" borderId="54" xfId="4" applyNumberFormat="1" applyFont="1" applyBorder="1">
      <alignment horizontal="right"/>
    </xf>
    <xf numFmtId="3" fontId="36" fillId="0" borderId="55" xfId="4" applyNumberFormat="1" applyFont="1" applyBorder="1">
      <alignment horizontal="right"/>
    </xf>
    <xf numFmtId="3" fontId="36" fillId="0" borderId="27" xfId="4" applyNumberFormat="1" applyFont="1" applyBorder="1">
      <alignment horizontal="right"/>
    </xf>
    <xf numFmtId="49" fontId="33" fillId="0" borderId="3" xfId="6" applyNumberFormat="1" applyFont="1" applyAlignment="1">
      <alignment horizontal="left"/>
    </xf>
    <xf numFmtId="3" fontId="36" fillId="0" borderId="56" xfId="4" applyNumberFormat="1" applyFont="1" applyBorder="1">
      <alignment horizontal="right"/>
    </xf>
    <xf numFmtId="0" fontId="4" fillId="0" borderId="0" xfId="0" applyFont="1"/>
    <xf numFmtId="0" fontId="0" fillId="16" borderId="11" xfId="0" applyFont="1" applyFill="1" applyBorder="1"/>
    <xf numFmtId="0" fontId="25" fillId="16" borderId="11" xfId="0" applyFont="1" applyFill="1" applyBorder="1" applyAlignment="1">
      <alignment horizontal="left" wrapText="1"/>
    </xf>
    <xf numFmtId="0" fontId="25" fillId="17" borderId="11" xfId="0" applyFont="1" applyFill="1" applyBorder="1" applyAlignment="1">
      <alignment horizontal="center" wrapText="1"/>
    </xf>
    <xf numFmtId="0" fontId="77" fillId="0" borderId="0" xfId="0" applyFont="1"/>
    <xf numFmtId="166" fontId="13" fillId="5" borderId="11" xfId="0" applyNumberFormat="1" applyFont="1" applyFill="1" applyBorder="1" applyAlignment="1">
      <alignment horizontal="right"/>
    </xf>
    <xf numFmtId="3" fontId="79" fillId="0" borderId="0" xfId="0" applyNumberFormat="1" applyFont="1" applyAlignment="1">
      <alignment horizontal="right"/>
    </xf>
    <xf numFmtId="3" fontId="80" fillId="0" borderId="0" xfId="0" applyNumberFormat="1" applyFont="1"/>
    <xf numFmtId="0" fontId="81" fillId="9" borderId="29" xfId="0" applyFont="1" applyFill="1" applyBorder="1" applyAlignment="1">
      <alignment horizontal="left"/>
    </xf>
    <xf numFmtId="0" fontId="0" fillId="0" borderId="0" xfId="0" applyAlignment="1">
      <alignment horizontal="center"/>
    </xf>
    <xf numFmtId="173" fontId="0" fillId="0" borderId="0" xfId="1" applyNumberFormat="1" applyFont="1" applyBorder="1" applyAlignment="1" applyProtection="1"/>
    <xf numFmtId="0" fontId="21" fillId="6" borderId="29" xfId="0" applyFont="1" applyFill="1" applyBorder="1" applyAlignment="1">
      <alignment horizontal="left"/>
    </xf>
    <xf numFmtId="0" fontId="82" fillId="9" borderId="29" xfId="0" applyFont="1" applyFill="1" applyBorder="1" applyAlignment="1">
      <alignment horizontal="left"/>
    </xf>
    <xf numFmtId="0" fontId="83" fillId="9" borderId="29" xfId="0" applyFont="1" applyFill="1" applyBorder="1" applyAlignment="1">
      <alignment horizontal="left"/>
    </xf>
    <xf numFmtId="0" fontId="84" fillId="0" borderId="0" xfId="0" applyFont="1"/>
    <xf numFmtId="0" fontId="13" fillId="13" borderId="11" xfId="0" applyFont="1" applyFill="1" applyBorder="1" applyAlignment="1">
      <alignment horizontal="right"/>
    </xf>
    <xf numFmtId="164" fontId="42" fillId="0" borderId="0" xfId="1" applyFont="1" applyBorder="1" applyAlignment="1" applyProtection="1"/>
    <xf numFmtId="0" fontId="1" fillId="0" borderId="57" xfId="0" applyFont="1" applyBorder="1" applyAlignment="1">
      <alignment horizontal="center" wrapText="1"/>
    </xf>
    <xf numFmtId="0" fontId="1" fillId="15" borderId="23" xfId="0" applyFont="1" applyFill="1" applyBorder="1" applyAlignment="1">
      <alignment horizontal="center"/>
    </xf>
    <xf numFmtId="0" fontId="1" fillId="15" borderId="4" xfId="0" applyFont="1" applyFill="1" applyBorder="1" applyAlignment="1">
      <alignment horizontal="center"/>
    </xf>
    <xf numFmtId="0" fontId="1" fillId="15" borderId="24" xfId="0" applyFont="1" applyFill="1" applyBorder="1" applyAlignment="1">
      <alignment horizontal="center"/>
    </xf>
    <xf numFmtId="0" fontId="1" fillId="0" borderId="57" xfId="0" applyFont="1" applyBorder="1" applyAlignment="1">
      <alignment horizontal="left"/>
    </xf>
    <xf numFmtId="166" fontId="1" fillId="0" borderId="23" xfId="0" applyNumberFormat="1" applyFont="1" applyBorder="1"/>
    <xf numFmtId="166" fontId="1" fillId="0" borderId="4" xfId="0" applyNumberFormat="1" applyFont="1" applyBorder="1"/>
    <xf numFmtId="172" fontId="1" fillId="0" borderId="24" xfId="0" applyNumberFormat="1" applyFont="1" applyBorder="1"/>
    <xf numFmtId="166" fontId="1" fillId="0" borderId="25" xfId="0" applyNumberFormat="1" applyFont="1" applyBorder="1"/>
    <xf numFmtId="166" fontId="1" fillId="0" borderId="58" xfId="0" applyNumberFormat="1" applyFont="1" applyBorder="1"/>
    <xf numFmtId="172" fontId="1" fillId="0" borderId="26" xfId="0" applyNumberFormat="1" applyFont="1" applyBorder="1"/>
    <xf numFmtId="0" fontId="87" fillId="0" borderId="0" xfId="0" applyFont="1"/>
    <xf numFmtId="0" fontId="48" fillId="0" borderId="0" xfId="0" applyFont="1"/>
    <xf numFmtId="0" fontId="15" fillId="0" borderId="0" xfId="0" applyFont="1" applyAlignment="1">
      <alignment horizontal="left"/>
    </xf>
    <xf numFmtId="0" fontId="36" fillId="0" borderId="30" xfId="0" applyFont="1" applyBorder="1" applyAlignment="1">
      <alignment horizontal="right"/>
    </xf>
    <xf numFmtId="0" fontId="2" fillId="2" borderId="13"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60" xfId="0" applyFont="1"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4" xfId="0" applyFont="1" applyBorder="1" applyAlignment="1">
      <alignment horizontal="center"/>
    </xf>
    <xf numFmtId="0" fontId="0" fillId="0" borderId="19" xfId="0" applyFont="1" applyBorder="1" applyAlignment="1">
      <alignment horizontal="center"/>
    </xf>
    <xf numFmtId="0" fontId="1" fillId="0" borderId="0" xfId="0" applyFont="1" applyBorder="1" applyAlignment="1">
      <alignment horizontal="right"/>
    </xf>
    <xf numFmtId="164" fontId="0" fillId="0" borderId="14" xfId="1" applyFont="1" applyBorder="1" applyAlignment="1" applyProtection="1">
      <alignment horizontal="center"/>
    </xf>
    <xf numFmtId="164" fontId="0" fillId="0" borderId="0" xfId="1" applyFont="1" applyBorder="1" applyAlignment="1" applyProtection="1">
      <alignment horizontal="center"/>
    </xf>
    <xf numFmtId="164" fontId="0" fillId="0" borderId="19" xfId="1" applyFont="1" applyBorder="1" applyAlignment="1" applyProtection="1">
      <alignment horizontal="center"/>
    </xf>
    <xf numFmtId="0" fontId="0" fillId="7" borderId="0" xfId="0" applyFill="1"/>
    <xf numFmtId="0" fontId="0" fillId="7" borderId="14" xfId="0" applyFont="1" applyFill="1" applyBorder="1" applyAlignment="1">
      <alignment horizontal="center"/>
    </xf>
    <xf numFmtId="0" fontId="0" fillId="7" borderId="0" xfId="0" applyFill="1" applyBorder="1" applyAlignment="1">
      <alignment horizontal="center"/>
    </xf>
    <xf numFmtId="0" fontId="1" fillId="7" borderId="0" xfId="0" applyFont="1" applyFill="1" applyBorder="1" applyAlignment="1">
      <alignment horizontal="right"/>
    </xf>
    <xf numFmtId="170" fontId="0" fillId="7" borderId="0" xfId="0" applyNumberFormat="1" applyFill="1" applyBorder="1" applyAlignment="1">
      <alignment horizontal="center"/>
    </xf>
    <xf numFmtId="170" fontId="0" fillId="0" borderId="19" xfId="0" applyNumberFormat="1" applyBorder="1" applyAlignment="1">
      <alignment horizontal="center"/>
    </xf>
    <xf numFmtId="170" fontId="0" fillId="0" borderId="0" xfId="0" applyNumberFormat="1" applyBorder="1" applyAlignment="1">
      <alignment horizontal="center"/>
    </xf>
    <xf numFmtId="0" fontId="0" fillId="7" borderId="15" xfId="0" applyFill="1" applyBorder="1" applyAlignment="1">
      <alignment horizontal="center"/>
    </xf>
    <xf numFmtId="170" fontId="0" fillId="7" borderId="20" xfId="0" applyNumberFormat="1" applyFill="1" applyBorder="1" applyAlignment="1">
      <alignment horizontal="center"/>
    </xf>
    <xf numFmtId="0" fontId="0" fillId="0" borderId="20" xfId="0" applyBorder="1" applyAlignment="1">
      <alignment horizontal="center"/>
    </xf>
    <xf numFmtId="170" fontId="0" fillId="0" borderId="21" xfId="0" applyNumberFormat="1" applyBorder="1" applyAlignment="1">
      <alignment horizontal="center"/>
    </xf>
    <xf numFmtId="0" fontId="0" fillId="0" borderId="15" xfId="0" applyBorder="1" applyAlignment="1">
      <alignment horizontal="center"/>
    </xf>
    <xf numFmtId="170" fontId="0" fillId="0" borderId="20" xfId="0" applyNumberFormat="1" applyBorder="1" applyAlignment="1">
      <alignment horizontal="center"/>
    </xf>
    <xf numFmtId="2" fontId="0" fillId="7" borderId="0" xfId="1" applyNumberFormat="1" applyFont="1" applyFill="1" applyBorder="1" applyAlignment="1" applyProtection="1"/>
    <xf numFmtId="2" fontId="0" fillId="7" borderId="0" xfId="0" applyNumberFormat="1" applyFill="1"/>
    <xf numFmtId="0" fontId="23" fillId="0" borderId="4" xfId="0" applyFont="1" applyBorder="1"/>
    <xf numFmtId="0" fontId="23" fillId="0" borderId="4" xfId="0" applyFont="1" applyBorder="1" applyAlignment="1">
      <alignment horizontal="center"/>
    </xf>
    <xf numFmtId="0" fontId="90" fillId="0" borderId="4" xfId="0" applyFont="1" applyBorder="1"/>
    <xf numFmtId="0" fontId="15" fillId="0" borderId="4" xfId="0" applyFont="1" applyBorder="1"/>
    <xf numFmtId="168" fontId="15" fillId="0" borderId="4" xfId="1" applyNumberFormat="1" applyFont="1" applyBorder="1" applyAlignment="1" applyProtection="1"/>
    <xf numFmtId="174" fontId="0" fillId="0" borderId="0" xfId="1" applyNumberFormat="1" applyFont="1" applyBorder="1" applyAlignment="1" applyProtection="1"/>
    <xf numFmtId="0" fontId="0" fillId="0" borderId="22" xfId="0" applyBorder="1"/>
    <xf numFmtId="0" fontId="1" fillId="0" borderId="6" xfId="0" applyFont="1" applyBorder="1" applyAlignment="1">
      <alignment horizontal="center" wrapText="1"/>
    </xf>
    <xf numFmtId="0" fontId="1" fillId="15" borderId="64" xfId="0" applyFont="1" applyFill="1" applyBorder="1" applyAlignment="1">
      <alignment horizontal="center"/>
    </xf>
    <xf numFmtId="0" fontId="1" fillId="15" borderId="35" xfId="0" applyFont="1" applyFill="1" applyBorder="1" applyAlignment="1">
      <alignment horizontal="center"/>
    </xf>
    <xf numFmtId="0" fontId="1" fillId="15" borderId="65" xfId="0" applyFont="1" applyFill="1" applyBorder="1" applyAlignment="1">
      <alignment horizontal="center"/>
    </xf>
    <xf numFmtId="0" fontId="1" fillId="0" borderId="6" xfId="0" applyFont="1" applyBorder="1" applyAlignment="1">
      <alignment horizontal="left"/>
    </xf>
    <xf numFmtId="166" fontId="1" fillId="0" borderId="64" xfId="0" applyNumberFormat="1" applyFont="1" applyBorder="1"/>
    <xf numFmtId="166" fontId="1" fillId="0" borderId="35" xfId="0" applyNumberFormat="1" applyFont="1" applyBorder="1"/>
    <xf numFmtId="166" fontId="1" fillId="0" borderId="65" xfId="0" applyNumberFormat="1" applyFont="1" applyBorder="1"/>
    <xf numFmtId="0" fontId="1" fillId="0" borderId="7" xfId="0" applyFont="1" applyBorder="1" applyAlignment="1">
      <alignment horizontal="left"/>
    </xf>
    <xf numFmtId="166" fontId="1" fillId="0" borderId="66" xfId="0" applyNumberFormat="1" applyFont="1" applyBorder="1"/>
    <xf numFmtId="166" fontId="1" fillId="0" borderId="67" xfId="0" applyNumberFormat="1" applyFont="1" applyBorder="1"/>
    <xf numFmtId="166" fontId="1" fillId="0" borderId="68" xfId="0" applyNumberFormat="1" applyFont="1" applyBorder="1"/>
    <xf numFmtId="0" fontId="40" fillId="0" borderId="0" xfId="0" applyFont="1"/>
    <xf numFmtId="0" fontId="46" fillId="7" borderId="32" xfId="0" applyFont="1" applyFill="1" applyBorder="1" applyAlignment="1">
      <alignment horizontal="left"/>
    </xf>
    <xf numFmtId="0" fontId="91" fillId="0" borderId="69" xfId="0" applyFont="1" applyBorder="1" applyAlignment="1">
      <alignment horizontal="left"/>
    </xf>
    <xf numFmtId="0" fontId="1" fillId="7" borderId="30" xfId="0" applyFont="1" applyFill="1" applyBorder="1" applyAlignment="1">
      <alignment horizontal="right"/>
    </xf>
    <xf numFmtId="0" fontId="36" fillId="0" borderId="30" xfId="0" applyFont="1" applyBorder="1" applyAlignment="1">
      <alignment horizontal="right"/>
    </xf>
    <xf numFmtId="0" fontId="10" fillId="0" borderId="4" xfId="3" applyBorder="1" applyProtection="1"/>
    <xf numFmtId="0" fontId="10" fillId="0" borderId="0" xfId="3" applyBorder="1" applyProtection="1"/>
    <xf numFmtId="0" fontId="9" fillId="4" borderId="0" xfId="0" applyFont="1" applyFill="1" applyBorder="1" applyAlignment="1">
      <alignment horizontal="center"/>
    </xf>
    <xf numFmtId="0" fontId="0" fillId="0" borderId="4" xfId="0" applyFont="1" applyBorder="1"/>
    <xf numFmtId="0" fontId="0" fillId="0" borderId="4" xfId="0" applyFont="1" applyBorder="1" applyAlignment="1">
      <alignment wrapText="1"/>
    </xf>
    <xf numFmtId="0" fontId="0" fillId="0" borderId="4" xfId="0" applyFont="1" applyBorder="1" applyAlignment="1">
      <alignment horizontal="left" vertical="top" wrapText="1"/>
    </xf>
    <xf numFmtId="0" fontId="11" fillId="5" borderId="4" xfId="0" applyFont="1" applyFill="1" applyBorder="1" applyAlignment="1">
      <alignment horizontal="center" wrapText="1"/>
    </xf>
    <xf numFmtId="0" fontId="0" fillId="0" borderId="0" xfId="0" applyFont="1" applyBorder="1" applyAlignment="1">
      <alignment horizontal="left"/>
    </xf>
    <xf numFmtId="0" fontId="0" fillId="0" borderId="0" xfId="0" applyFont="1" applyBorder="1" applyAlignment="1">
      <alignment horizontal="center"/>
    </xf>
    <xf numFmtId="0" fontId="0" fillId="0" borderId="0" xfId="0" applyFont="1" applyBorder="1" applyAlignment="1">
      <alignment horizontal="left" wrapText="1"/>
    </xf>
    <xf numFmtId="0" fontId="16" fillId="5" borderId="4" xfId="0" applyFont="1" applyFill="1" applyBorder="1" applyAlignment="1">
      <alignment horizontal="center"/>
    </xf>
    <xf numFmtId="0" fontId="18" fillId="6" borderId="4" xfId="0" applyFont="1" applyFill="1" applyBorder="1" applyAlignment="1">
      <alignment horizontal="center"/>
    </xf>
    <xf numFmtId="0" fontId="19" fillId="6" borderId="4" xfId="0" applyFont="1" applyFill="1" applyBorder="1" applyAlignment="1">
      <alignment horizontal="center"/>
    </xf>
    <xf numFmtId="0" fontId="11" fillId="5" borderId="0" xfId="0" applyFont="1" applyFill="1" applyBorder="1" applyAlignment="1">
      <alignment horizontal="center" vertical="center" wrapText="1"/>
    </xf>
    <xf numFmtId="0" fontId="12" fillId="0" borderId="0" xfId="0" applyFont="1" applyBorder="1" applyAlignment="1">
      <alignment horizontal="center"/>
    </xf>
    <xf numFmtId="0" fontId="22" fillId="6" borderId="4" xfId="0" applyFont="1" applyFill="1" applyBorder="1" applyAlignment="1">
      <alignment horizontal="center"/>
    </xf>
    <xf numFmtId="0" fontId="7" fillId="5" borderId="0" xfId="0" applyFont="1" applyFill="1" applyBorder="1" applyAlignment="1">
      <alignment horizontal="center" vertical="center" wrapText="1"/>
    </xf>
    <xf numFmtId="0" fontId="24" fillId="6" borderId="4" xfId="0" applyFont="1" applyFill="1" applyBorder="1" applyAlignment="1">
      <alignment horizontal="center" wrapText="1"/>
    </xf>
    <xf numFmtId="0" fontId="11" fillId="5" borderId="4" xfId="0" applyFont="1" applyFill="1" applyBorder="1" applyAlignment="1">
      <alignment horizontal="center" vertical="center" wrapText="1"/>
    </xf>
    <xf numFmtId="0" fontId="22" fillId="6" borderId="4" xfId="0" applyFont="1" applyFill="1" applyBorder="1" applyAlignment="1">
      <alignment horizontal="center" wrapText="1"/>
    </xf>
    <xf numFmtId="0" fontId="7" fillId="5" borderId="8" xfId="0" applyFont="1" applyFill="1" applyBorder="1" applyAlignment="1">
      <alignment horizontal="center" wrapText="1"/>
    </xf>
    <xf numFmtId="0" fontId="12" fillId="0" borderId="9" xfId="0" applyFont="1" applyBorder="1" applyAlignment="1">
      <alignment horizontal="left" vertical="top" wrapText="1"/>
    </xf>
    <xf numFmtId="0" fontId="11" fillId="5" borderId="8" xfId="0" applyFont="1" applyFill="1" applyBorder="1" applyAlignment="1">
      <alignment horizontal="center" vertical="center" wrapText="1"/>
    </xf>
    <xf numFmtId="0" fontId="0" fillId="0" borderId="9" xfId="0" applyFont="1" applyBorder="1" applyAlignment="1">
      <alignment horizontal="center" vertical="top" wrapText="1"/>
    </xf>
    <xf numFmtId="0" fontId="13" fillId="0" borderId="9" xfId="0" applyFont="1" applyBorder="1" applyAlignment="1">
      <alignment horizontal="center" vertical="top" wrapText="1"/>
    </xf>
    <xf numFmtId="0" fontId="16" fillId="5" borderId="10" xfId="0" applyFont="1" applyFill="1" applyBorder="1" applyAlignment="1">
      <alignment horizontal="center"/>
    </xf>
    <xf numFmtId="0" fontId="15" fillId="6" borderId="4" xfId="0" applyFont="1" applyFill="1" applyBorder="1" applyAlignment="1">
      <alignment horizontal="center" vertical="center" wrapText="1"/>
    </xf>
    <xf numFmtId="0" fontId="15" fillId="0" borderId="12" xfId="0" applyFont="1" applyBorder="1" applyAlignment="1">
      <alignment horizontal="left" vertical="top" wrapText="1"/>
    </xf>
    <xf numFmtId="0" fontId="16" fillId="5" borderId="8" xfId="0" applyFont="1" applyFill="1" applyBorder="1" applyAlignment="1">
      <alignment horizontal="center" wrapText="1"/>
    </xf>
    <xf numFmtId="0" fontId="24" fillId="0" borderId="9" xfId="0" applyFont="1" applyBorder="1" applyAlignment="1">
      <alignment horizontal="center" vertical="top" wrapText="1"/>
    </xf>
    <xf numFmtId="0" fontId="29" fillId="5" borderId="8" xfId="0" applyFont="1" applyFill="1" applyBorder="1" applyAlignment="1">
      <alignment horizontal="center" wrapText="1"/>
    </xf>
    <xf numFmtId="0" fontId="29" fillId="5" borderId="0" xfId="0" applyFont="1" applyFill="1" applyBorder="1" applyAlignment="1">
      <alignment horizontal="center" wrapText="1"/>
    </xf>
    <xf numFmtId="0" fontId="17" fillId="6" borderId="4" xfId="0" applyFont="1" applyFill="1" applyBorder="1" applyAlignment="1">
      <alignment horizontal="center"/>
    </xf>
    <xf numFmtId="0" fontId="37" fillId="0" borderId="0" xfId="0" applyFont="1" applyBorder="1" applyAlignment="1">
      <alignment horizontal="left"/>
    </xf>
    <xf numFmtId="0" fontId="11" fillId="5" borderId="0" xfId="0" applyFont="1" applyFill="1" applyBorder="1" applyAlignment="1">
      <alignment horizontal="center"/>
    </xf>
    <xf numFmtId="0" fontId="39" fillId="9" borderId="16" xfId="0" applyFont="1" applyFill="1" applyBorder="1" applyAlignment="1">
      <alignment horizontal="left"/>
    </xf>
    <xf numFmtId="0" fontId="12" fillId="6" borderId="4" xfId="0" applyFont="1" applyFill="1" applyBorder="1" applyAlignment="1">
      <alignment horizontal="center"/>
    </xf>
    <xf numFmtId="0" fontId="40" fillId="0" borderId="0" xfId="0" applyFont="1" applyBorder="1" applyAlignment="1">
      <alignment horizontal="left" wrapText="1"/>
    </xf>
    <xf numFmtId="0" fontId="23" fillId="0" borderId="22" xfId="0" applyFont="1" applyBorder="1" applyAlignment="1">
      <alignment horizontal="center" wrapText="1"/>
    </xf>
    <xf numFmtId="0" fontId="44" fillId="0" borderId="12" xfId="0" applyFont="1" applyBorder="1" applyAlignment="1">
      <alignment horizontal="left" vertical="top" wrapText="1"/>
    </xf>
    <xf numFmtId="0" fontId="22" fillId="11" borderId="11" xfId="0" applyFont="1" applyFill="1" applyBorder="1" applyAlignment="1"/>
    <xf numFmtId="0" fontId="25" fillId="12" borderId="11" xfId="0" applyFont="1" applyFill="1" applyBorder="1" applyAlignment="1"/>
    <xf numFmtId="0" fontId="45" fillId="9" borderId="11" xfId="0" applyFont="1" applyFill="1" applyBorder="1" applyAlignment="1"/>
    <xf numFmtId="0" fontId="22" fillId="9" borderId="11" xfId="0" applyFont="1" applyFill="1" applyBorder="1" applyAlignment="1"/>
    <xf numFmtId="0" fontId="25" fillId="9" borderId="11" xfId="0" applyFont="1" applyFill="1" applyBorder="1" applyAlignment="1"/>
    <xf numFmtId="0" fontId="25" fillId="11" borderId="11" xfId="0" applyFont="1" applyFill="1" applyBorder="1" applyAlignment="1">
      <alignment horizontal="left" wrapText="1"/>
    </xf>
    <xf numFmtId="0" fontId="7" fillId="3" borderId="0" xfId="0" applyFont="1" applyFill="1" applyBorder="1" applyAlignment="1">
      <alignment horizontal="left" wrapText="1"/>
    </xf>
    <xf numFmtId="0" fontId="46" fillId="9" borderId="0" xfId="0" applyFont="1" applyFill="1" applyBorder="1" applyAlignment="1">
      <alignment horizontal="left"/>
    </xf>
    <xf numFmtId="0" fontId="0" fillId="9" borderId="27" xfId="0" applyFill="1" applyBorder="1" applyAlignment="1"/>
    <xf numFmtId="0" fontId="24" fillId="0" borderId="0" xfId="0" applyFont="1" applyBorder="1" applyAlignment="1">
      <alignment horizontal="right"/>
    </xf>
    <xf numFmtId="0" fontId="47" fillId="0" borderId="0" xfId="0" applyFont="1" applyBorder="1" applyAlignment="1">
      <alignment horizontal="left"/>
    </xf>
    <xf numFmtId="0" fontId="2" fillId="2" borderId="31" xfId="0" applyFont="1" applyFill="1" applyBorder="1" applyAlignment="1">
      <alignment horizontal="left"/>
    </xf>
    <xf numFmtId="0" fontId="53" fillId="15" borderId="0" xfId="0" applyFont="1" applyFill="1" applyBorder="1" applyAlignment="1">
      <alignment horizontal="center" vertical="center" wrapText="1"/>
    </xf>
    <xf numFmtId="0" fontId="25" fillId="11" borderId="11" xfId="0" applyFont="1" applyFill="1" applyBorder="1" applyAlignment="1">
      <alignment horizontal="center" wrapText="1"/>
    </xf>
    <xf numFmtId="0" fontId="23" fillId="11" borderId="11" xfId="0" applyFont="1" applyFill="1" applyBorder="1" applyAlignment="1"/>
    <xf numFmtId="0" fontId="23" fillId="12" borderId="11" xfId="0" applyFont="1" applyFill="1" applyBorder="1" applyAlignment="1"/>
    <xf numFmtId="0" fontId="60" fillId="9" borderId="11" xfId="0" applyFont="1" applyFill="1" applyBorder="1" applyAlignment="1"/>
    <xf numFmtId="0" fontId="23" fillId="9" borderId="11" xfId="0" applyFont="1" applyFill="1" applyBorder="1" applyAlignment="1"/>
    <xf numFmtId="0" fontId="60" fillId="9" borderId="10" xfId="0" applyFont="1" applyFill="1" applyBorder="1" applyAlignment="1"/>
    <xf numFmtId="0" fontId="23" fillId="11" borderId="4" xfId="0" applyFont="1" applyFill="1" applyBorder="1" applyAlignment="1">
      <alignment horizontal="center" wrapText="1"/>
    </xf>
    <xf numFmtId="0" fontId="23" fillId="11" borderId="4" xfId="0" applyFont="1" applyFill="1" applyBorder="1" applyAlignment="1">
      <alignment horizontal="left" wrapText="1"/>
    </xf>
    <xf numFmtId="0" fontId="66" fillId="12" borderId="40" xfId="0" applyFont="1" applyFill="1" applyBorder="1" applyAlignment="1">
      <alignment horizontal="right" vertical="center" wrapText="1"/>
    </xf>
    <xf numFmtId="0" fontId="66" fillId="12" borderId="14" xfId="0" applyFont="1" applyFill="1" applyBorder="1" applyAlignment="1">
      <alignment horizontal="center" vertical="center" wrapText="1"/>
    </xf>
    <xf numFmtId="0" fontId="69" fillId="0" borderId="14" xfId="0" applyFont="1" applyBorder="1" applyAlignment="1">
      <alignment horizontal="center" vertical="center" wrapText="1"/>
    </xf>
    <xf numFmtId="0" fontId="16" fillId="3" borderId="0" xfId="0" applyFont="1" applyFill="1" applyBorder="1" applyAlignment="1">
      <alignment horizontal="left" wrapText="1"/>
    </xf>
    <xf numFmtId="0" fontId="70" fillId="9" borderId="0" xfId="0" applyFont="1" applyFill="1" applyBorder="1" applyAlignment="1">
      <alignment horizontal="left"/>
    </xf>
    <xf numFmtId="0" fontId="15" fillId="9" borderId="27" xfId="0" applyFont="1" applyFill="1" applyBorder="1" applyAlignment="1"/>
    <xf numFmtId="0" fontId="17" fillId="0" borderId="0" xfId="0" applyFont="1" applyBorder="1" applyAlignment="1">
      <alignment horizontal="right"/>
    </xf>
    <xf numFmtId="0" fontId="38" fillId="0" borderId="0" xfId="0" applyFont="1" applyBorder="1" applyAlignment="1">
      <alignment horizontal="left"/>
    </xf>
    <xf numFmtId="0" fontId="76" fillId="9" borderId="11" xfId="0" applyFont="1" applyFill="1" applyBorder="1" applyAlignment="1"/>
    <xf numFmtId="0" fontId="7" fillId="3" borderId="0" xfId="12" applyFont="1" applyBorder="1" applyAlignment="1">
      <alignment horizontal="left" wrapText="1"/>
    </xf>
    <xf numFmtId="0" fontId="73" fillId="10" borderId="43" xfId="5" applyFont="1" applyFill="1" applyBorder="1" applyAlignment="1">
      <alignment horizontal="center" vertical="center" wrapText="1"/>
    </xf>
    <xf numFmtId="0" fontId="22" fillId="16" borderId="11" xfId="0" applyFont="1" applyFill="1" applyBorder="1" applyAlignment="1"/>
    <xf numFmtId="0" fontId="25" fillId="17" borderId="11" xfId="0" applyFont="1" applyFill="1" applyBorder="1" applyAlignment="1"/>
    <xf numFmtId="0" fontId="7" fillId="3" borderId="0" xfId="0" applyFont="1" applyFill="1" applyBorder="1" applyAlignment="1">
      <alignment horizontal="center" wrapText="1"/>
    </xf>
    <xf numFmtId="0" fontId="46" fillId="9" borderId="32" xfId="0" applyFont="1" applyFill="1" applyBorder="1" applyAlignment="1">
      <alignment horizontal="left"/>
    </xf>
    <xf numFmtId="0" fontId="85" fillId="5" borderId="12" xfId="0" applyFont="1" applyFill="1" applyBorder="1" applyAlignment="1">
      <alignment horizontal="center" vertical="center" wrapText="1"/>
    </xf>
    <xf numFmtId="0" fontId="1" fillId="15" borderId="22" xfId="0" applyFont="1" applyFill="1" applyBorder="1" applyAlignment="1">
      <alignment horizontal="center"/>
    </xf>
    <xf numFmtId="0" fontId="86" fillId="0" borderId="16" xfId="0" applyFont="1" applyBorder="1" applyAlignment="1">
      <alignment horizontal="center"/>
    </xf>
    <xf numFmtId="0" fontId="88" fillId="0" borderId="0" xfId="0" applyFont="1" applyBorder="1" applyAlignment="1">
      <alignment horizontal="center" vertical="center" wrapText="1"/>
    </xf>
    <xf numFmtId="0" fontId="2" fillId="2" borderId="59" xfId="0" applyFont="1" applyFill="1" applyBorder="1" applyAlignment="1">
      <alignment horizontal="center"/>
    </xf>
    <xf numFmtId="0" fontId="2" fillId="2" borderId="31" xfId="0" applyFont="1" applyFill="1" applyBorder="1" applyAlignment="1">
      <alignment horizontal="center"/>
    </xf>
    <xf numFmtId="0" fontId="46" fillId="9" borderId="62" xfId="0" applyFont="1" applyFill="1" applyBorder="1" applyAlignment="1">
      <alignment horizontal="center"/>
    </xf>
    <xf numFmtId="0" fontId="46" fillId="9" borderId="61" xfId="0" applyFont="1" applyFill="1" applyBorder="1" applyAlignment="1">
      <alignment horizontal="center"/>
    </xf>
    <xf numFmtId="0" fontId="89" fillId="0" borderId="0" xfId="0" applyFont="1" applyBorder="1" applyAlignment="1">
      <alignment horizontal="center" wrapText="1"/>
    </xf>
    <xf numFmtId="0" fontId="23" fillId="0" borderId="4" xfId="0" applyFont="1" applyBorder="1" applyAlignment="1">
      <alignment horizontal="center"/>
    </xf>
    <xf numFmtId="0" fontId="85" fillId="5" borderId="63" xfId="0" applyFont="1" applyFill="1" applyBorder="1" applyAlignment="1">
      <alignment horizontal="center" vertical="center" wrapText="1"/>
    </xf>
    <xf numFmtId="0" fontId="86" fillId="0" borderId="0" xfId="0" applyFont="1" applyBorder="1" applyAlignment="1">
      <alignment horizontal="center"/>
    </xf>
  </cellXfs>
  <cellStyles count="13">
    <cellStyle name="celda tabla" xfId="4" xr:uid="{00000000-0005-0000-0000-000006000000}"/>
    <cellStyle name="encabezado" xfId="5" xr:uid="{00000000-0005-0000-0000-000007000000}"/>
    <cellStyle name="Hipervínculo" xfId="3" builtinId="8"/>
    <cellStyle name="ladillo" xfId="6" xr:uid="{00000000-0005-0000-0000-000008000000}"/>
    <cellStyle name="Millares" xfId="1" builtinId="3"/>
    <cellStyle name="Normal" xfId="0" builtinId="0"/>
    <cellStyle name="Normal 2" xfId="7" xr:uid="{00000000-0005-0000-0000-000009000000}"/>
    <cellStyle name="Normal 3" xfId="8" xr:uid="{00000000-0005-0000-0000-00000A000000}"/>
    <cellStyle name="Normal 6" xfId="9" xr:uid="{00000000-0005-0000-0000-00000B000000}"/>
    <cellStyle name="Normal_cuadrosWEB" xfId="10" xr:uid="{00000000-0005-0000-0000-00000C000000}"/>
    <cellStyle name="Porcentaje" xfId="2" builtinId="5"/>
    <cellStyle name="Titulo 1" xfId="11" xr:uid="{00000000-0005-0000-0000-00000D000000}"/>
    <cellStyle name="Titulo 3" xfId="12" xr:uid="{00000000-0005-0000-0000-00000E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B8B8B"/>
      <rgbColor rgb="FF800080"/>
      <rgbColor rgb="FF00B050"/>
      <rgbColor rgb="FFC0C0C0"/>
      <rgbColor rgb="FF808080"/>
      <rgbColor rgb="FFA5A5A5"/>
      <rgbColor rgb="FF7030A0"/>
      <rgbColor rgb="FFFFFFCC"/>
      <rgbColor rgb="FFDDEEEC"/>
      <rgbColor rgb="FF660066"/>
      <rgbColor rgb="FFED7D31"/>
      <rgbColor rgb="FF0563C1"/>
      <rgbColor rgb="FFB4C7E7"/>
      <rgbColor rgb="FF000080"/>
      <rgbColor rgb="FFFF00FF"/>
      <rgbColor rgb="FFFFC000"/>
      <rgbColor rgb="FF00FFFF"/>
      <rgbColor rgb="FF800080"/>
      <rgbColor rgb="FF800000"/>
      <rgbColor rgb="FF4472C4"/>
      <rgbColor rgb="FF0000FF"/>
      <rgbColor rgb="FF00B0F0"/>
      <rgbColor rgb="FFF3F4F7"/>
      <rgbColor rgb="FFD9D9D9"/>
      <rgbColor rgb="FFD8D8D8"/>
      <rgbColor rgb="FF89BEBA"/>
      <rgbColor rgb="FFCCCCCC"/>
      <rgbColor rgb="FFBFBFBF"/>
      <rgbColor rgb="FFFFCC99"/>
      <rgbColor rgb="FF3366FF"/>
      <rgbColor rgb="FF999999"/>
      <rgbColor rgb="FF92D050"/>
      <rgbColor rgb="FFFFCC00"/>
      <rgbColor rgb="FFFF9900"/>
      <rgbColor rgb="FFFF6600"/>
      <rgbColor rgb="FF666666"/>
      <rgbColor rgb="FF969696"/>
      <rgbColor rgb="FF002060"/>
      <rgbColor rgb="FF457E76"/>
      <rgbColor rgb="FF003300"/>
      <rgbColor rgb="FF404040"/>
      <rgbColor rgb="FF993300"/>
      <rgbColor rgb="FFA6A6A6"/>
      <rgbColor rgb="FF59595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40" b="0" strike="noStrike" spc="-1">
                <a:solidFill>
                  <a:srgbClr val="595959"/>
                </a:solidFill>
                <a:latin typeface="Calibri"/>
              </a:defRPr>
            </a:pPr>
            <a:r>
              <a:rPr lang="es-ES" sz="1440" b="0" strike="noStrike" spc="-1">
                <a:solidFill>
                  <a:srgbClr val="595959"/>
                </a:solidFill>
                <a:latin typeface="Calibri"/>
              </a:rPr>
              <a:t>Gràfic IIRA-1.1. Renda per capita (euros)</a:t>
            </a:r>
          </a:p>
        </c:rich>
      </c:tx>
      <c:overlay val="0"/>
      <c:spPr>
        <a:noFill/>
        <a:ln w="0">
          <a:noFill/>
        </a:ln>
      </c:spPr>
    </c:title>
    <c:autoTitleDeleted val="0"/>
    <c:plotArea>
      <c:layout/>
      <c:lineChart>
        <c:grouping val="standard"/>
        <c:varyColors val="0"/>
        <c:ser>
          <c:idx val="0"/>
          <c:order val="0"/>
          <c:tx>
            <c:v>Illes Balears</c:v>
          </c:tx>
          <c:spPr>
            <a:ln w="28440" cap="rnd">
              <a:solidFill>
                <a:srgbClr val="FFC000"/>
              </a:solidFill>
              <a:round/>
            </a:ln>
          </c:spPr>
          <c:marker>
            <c:symbol val="none"/>
          </c:marker>
          <c:dLbls>
            <c:spPr>
              <a:noFill/>
              <a:ln>
                <a:noFill/>
              </a:ln>
              <a:effectLst/>
            </c:spPr>
            <c:txPr>
              <a:bodyPr wrap="square"/>
              <a:lstStyle/>
              <a:p>
                <a:pPr>
                  <a:defRPr sz="12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'8.1 PIBpc (G1, G2 y G3)'!$C$10:$V$10</c:f>
              <c:numCache>
                <c:formatCode>#,##0</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'8.1 PIBpc (G1, G2 y G3)'!$C$11:$V$11</c:f>
              <c:numCache>
                <c:formatCode>#,##0</c:formatCode>
                <c:ptCount val="20"/>
                <c:pt idx="0">
                  <c:v>20094</c:v>
                </c:pt>
                <c:pt idx="1">
                  <c:v>21353</c:v>
                </c:pt>
                <c:pt idx="2">
                  <c:v>21793</c:v>
                </c:pt>
                <c:pt idx="3">
                  <c:v>22029</c:v>
                </c:pt>
                <c:pt idx="4">
                  <c:v>22858</c:v>
                </c:pt>
                <c:pt idx="5">
                  <c:v>23874</c:v>
                </c:pt>
                <c:pt idx="6">
                  <c:v>25010</c:v>
                </c:pt>
                <c:pt idx="7">
                  <c:v>25811</c:v>
                </c:pt>
                <c:pt idx="8">
                  <c:v>26077</c:v>
                </c:pt>
                <c:pt idx="9">
                  <c:v>24561</c:v>
                </c:pt>
                <c:pt idx="10">
                  <c:v>24397</c:v>
                </c:pt>
                <c:pt idx="11">
                  <c:v>24098</c:v>
                </c:pt>
                <c:pt idx="12">
                  <c:v>23525</c:v>
                </c:pt>
                <c:pt idx="13">
                  <c:v>23304</c:v>
                </c:pt>
                <c:pt idx="14">
                  <c:v>23892</c:v>
                </c:pt>
                <c:pt idx="15">
                  <c:v>25002</c:v>
                </c:pt>
                <c:pt idx="16">
                  <c:v>26093</c:v>
                </c:pt>
                <c:pt idx="17">
                  <c:v>27102</c:v>
                </c:pt>
                <c:pt idx="18">
                  <c:v>27870</c:v>
                </c:pt>
                <c:pt idx="19">
                  <c:v>28213</c:v>
                </c:pt>
              </c:numCache>
            </c:numRef>
          </c:val>
          <c:smooth val="0"/>
          <c:extLst>
            <c:ext xmlns:c16="http://schemas.microsoft.com/office/drawing/2014/chart" uri="{C3380CC4-5D6E-409C-BE32-E72D297353CC}">
              <c16:uniqueId val="{00000000-DCEB-48D5-8270-67CB18A22784}"/>
            </c:ext>
          </c:extLst>
        </c:ser>
        <c:ser>
          <c:idx val="1"/>
          <c:order val="1"/>
          <c:tx>
            <c:strRef>
              <c:f>'8.1 PIBpc (G1, G2 y G3)'!$B$12</c:f>
              <c:strCache>
                <c:ptCount val="1"/>
                <c:pt idx="0">
                  <c:v>Total Nacional</c:v>
                </c:pt>
              </c:strCache>
            </c:strRef>
          </c:tx>
          <c:spPr>
            <a:ln w="28440" cap="rnd">
              <a:solidFill>
                <a:srgbClr val="000000"/>
              </a:solidFill>
              <a:round/>
            </a:ln>
          </c:spPr>
          <c:marker>
            <c:symbol val="none"/>
          </c:marker>
          <c:dLbls>
            <c:spPr>
              <a:noFill/>
              <a:ln>
                <a:noFill/>
              </a:ln>
              <a:effectLst/>
            </c:spPr>
            <c:txPr>
              <a:bodyPr wrap="square"/>
              <a:lstStyle/>
              <a:p>
                <a:pPr>
                  <a:defRPr sz="12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'8.1 PIBpc (G1, G2 y G3)'!$C$10:$V$10</c:f>
              <c:numCache>
                <c:formatCode>#,##0</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'8.1 PIBpc (G1, G2 y G3)'!$C$12:$V$12</c:f>
              <c:numCache>
                <c:formatCode>#,##0</c:formatCode>
                <c:ptCount val="20"/>
                <c:pt idx="0">
                  <c:v>15975</c:v>
                </c:pt>
                <c:pt idx="1">
                  <c:v>17196</c:v>
                </c:pt>
                <c:pt idx="2">
                  <c:v>18095</c:v>
                </c:pt>
                <c:pt idx="3">
                  <c:v>19013</c:v>
                </c:pt>
                <c:pt idx="4">
                  <c:v>20053</c:v>
                </c:pt>
                <c:pt idx="5">
                  <c:v>21239</c:v>
                </c:pt>
                <c:pt idx="6">
                  <c:v>22629</c:v>
                </c:pt>
                <c:pt idx="7">
                  <c:v>23776</c:v>
                </c:pt>
                <c:pt idx="8">
                  <c:v>24129</c:v>
                </c:pt>
                <c:pt idx="9">
                  <c:v>23062</c:v>
                </c:pt>
                <c:pt idx="10">
                  <c:v>23038</c:v>
                </c:pt>
                <c:pt idx="11">
                  <c:v>22761</c:v>
                </c:pt>
                <c:pt idx="12">
                  <c:v>22048</c:v>
                </c:pt>
                <c:pt idx="13">
                  <c:v>21899</c:v>
                </c:pt>
                <c:pt idx="14">
                  <c:v>22218</c:v>
                </c:pt>
                <c:pt idx="15">
                  <c:v>23219</c:v>
                </c:pt>
                <c:pt idx="16">
                  <c:v>23979</c:v>
                </c:pt>
                <c:pt idx="17">
                  <c:v>24969</c:v>
                </c:pt>
                <c:pt idx="18">
                  <c:v>25771</c:v>
                </c:pt>
                <c:pt idx="19">
                  <c:v>26426</c:v>
                </c:pt>
              </c:numCache>
            </c:numRef>
          </c:val>
          <c:smooth val="0"/>
          <c:extLst>
            <c:ext xmlns:c16="http://schemas.microsoft.com/office/drawing/2014/chart" uri="{C3380CC4-5D6E-409C-BE32-E72D297353CC}">
              <c16:uniqueId val="{00000001-DCEB-48D5-8270-67CB18A22784}"/>
            </c:ext>
          </c:extLst>
        </c:ser>
        <c:dLbls>
          <c:showLegendKey val="0"/>
          <c:showVal val="0"/>
          <c:showCatName val="0"/>
          <c:showSerName val="0"/>
          <c:showPercent val="0"/>
          <c:showBubbleSize val="0"/>
        </c:dLbls>
        <c:hiLowLines>
          <c:spPr>
            <a:ln w="0">
              <a:noFill/>
            </a:ln>
          </c:spPr>
        </c:hiLowLines>
        <c:smooth val="0"/>
        <c:axId val="64513771"/>
        <c:axId val="43307671"/>
      </c:lineChart>
      <c:catAx>
        <c:axId val="64513771"/>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ca-ES"/>
          </a:p>
        </c:txPr>
        <c:crossAx val="43307671"/>
        <c:crosses val="autoZero"/>
        <c:auto val="1"/>
        <c:lblAlgn val="ctr"/>
        <c:lblOffset val="100"/>
        <c:noMultiLvlLbl val="0"/>
      </c:catAx>
      <c:valAx>
        <c:axId val="43307671"/>
        <c:scaling>
          <c:orientation val="minMax"/>
          <c:min val="15000"/>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200" b="0" strike="noStrike" spc="-1">
                <a:solidFill>
                  <a:srgbClr val="595959"/>
                </a:solidFill>
                <a:latin typeface="Calibri"/>
              </a:defRPr>
            </a:pPr>
            <a:endParaRPr lang="ca-ES"/>
          </a:p>
        </c:txPr>
        <c:crossAx val="64513771"/>
        <c:crosses val="autoZero"/>
        <c:crossBetween val="between"/>
      </c:valAx>
      <c:spPr>
        <a:noFill/>
        <a:ln w="0">
          <a:noFill/>
        </a:ln>
      </c:spPr>
    </c:plotArea>
    <c:legend>
      <c:legendPos val="b"/>
      <c:overlay val="0"/>
      <c:spPr>
        <a:noFill/>
        <a:ln w="0">
          <a:noFill/>
        </a:ln>
      </c:spPr>
      <c:txPr>
        <a:bodyPr/>
        <a:lstStyle/>
        <a:p>
          <a:pPr>
            <a:defRPr sz="12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IIRA-1.5. Pes de la indústria en el valor afegit brut (%)</a:t>
            </a:r>
          </a:p>
        </c:rich>
      </c:tx>
      <c:overlay val="0"/>
      <c:spPr>
        <a:noFill/>
        <a:ln w="0">
          <a:noFill/>
        </a:ln>
      </c:spPr>
    </c:title>
    <c:autoTitleDeleted val="0"/>
    <c:plotArea>
      <c:layout/>
      <c:lineChart>
        <c:grouping val="standard"/>
        <c:varyColors val="0"/>
        <c:ser>
          <c:idx val="0"/>
          <c:order val="0"/>
          <c:tx>
            <c:v>Illes Balears</c:v>
          </c:tx>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'Peso industria(G5)'!$M$9:$M$27</c:f>
              <c:strCach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strCache>
            </c:strRef>
          </c:cat>
          <c:val>
            <c:numRef>
              <c:f>'Peso industria(G5)'!$D$9:$D$27</c:f>
              <c:numCache>
                <c:formatCode>General</c:formatCode>
                <c:ptCount val="19"/>
                <c:pt idx="0">
                  <c:v>5.6013468383250862</c:v>
                </c:pt>
                <c:pt idx="1">
                  <c:v>5.2844714340927004</c:v>
                </c:pt>
                <c:pt idx="2">
                  <c:v>5.0271404697815294</c:v>
                </c:pt>
                <c:pt idx="3">
                  <c:v>4.7923705490257342</c:v>
                </c:pt>
                <c:pt idx="4">
                  <c:v>4.6020791753412675</c:v>
                </c:pt>
                <c:pt idx="5">
                  <c:v>4.5725938930015575</c:v>
                </c:pt>
                <c:pt idx="6">
                  <c:v>4.3796719197360421</c:v>
                </c:pt>
                <c:pt idx="7">
                  <c:v>4.3123426842017833</c:v>
                </c:pt>
                <c:pt idx="8">
                  <c:v>4.2905780416627826</c:v>
                </c:pt>
                <c:pt idx="9">
                  <c:v>3.8933253330369224</c:v>
                </c:pt>
                <c:pt idx="10">
                  <c:v>3.6908553972071592</c:v>
                </c:pt>
                <c:pt idx="11">
                  <c:v>3.3664238096858972</c:v>
                </c:pt>
                <c:pt idx="12">
                  <c:v>2.8905940758563791</c:v>
                </c:pt>
                <c:pt idx="13">
                  <c:v>2.7453327128457308</c:v>
                </c:pt>
                <c:pt idx="14">
                  <c:v>2.9492717772260217</c:v>
                </c:pt>
                <c:pt idx="15">
                  <c:v>2.9813157916694513</c:v>
                </c:pt>
                <c:pt idx="16">
                  <c:v>2.8964905310770162</c:v>
                </c:pt>
                <c:pt idx="17">
                  <c:v>2.8037535942381671</c:v>
                </c:pt>
                <c:pt idx="18">
                  <c:v>2.7401256631842359</c:v>
                </c:pt>
              </c:numCache>
            </c:numRef>
          </c:val>
          <c:smooth val="0"/>
          <c:extLst>
            <c:ext xmlns:c16="http://schemas.microsoft.com/office/drawing/2014/chart" uri="{C3380CC4-5D6E-409C-BE32-E72D297353CC}">
              <c16:uniqueId val="{00000000-EB3C-4963-AA89-D535C578A520}"/>
            </c:ext>
          </c:extLst>
        </c:ser>
        <c:ser>
          <c:idx val="1"/>
          <c:order val="1"/>
          <c:tx>
            <c:v>Espanya</c:v>
          </c:tx>
          <c:spPr>
            <a:ln w="28440" cap="rnd">
              <a:solidFill>
                <a:srgbClr val="000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'Peso industria(G5)'!$M$9:$M$27</c:f>
              <c:strCach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strCache>
            </c:strRef>
          </c:cat>
          <c:val>
            <c:numRef>
              <c:f>'Peso industria(G5)'!$P$9:$P$27</c:f>
              <c:numCache>
                <c:formatCode>General</c:formatCode>
                <c:ptCount val="19"/>
                <c:pt idx="0">
                  <c:v>17.85486291741088</c:v>
                </c:pt>
                <c:pt idx="1">
                  <c:v>17.365337856233122</c:v>
                </c:pt>
                <c:pt idx="2">
                  <c:v>16.719623336841011</c:v>
                </c:pt>
                <c:pt idx="3">
                  <c:v>16.207549839740729</c:v>
                </c:pt>
                <c:pt idx="4">
                  <c:v>15.706980493309688</c:v>
                </c:pt>
                <c:pt idx="5">
                  <c:v>15.272882353647843</c:v>
                </c:pt>
                <c:pt idx="6">
                  <c:v>14.919025429726377</c:v>
                </c:pt>
                <c:pt idx="7">
                  <c:v>14.314781777866283</c:v>
                </c:pt>
                <c:pt idx="8">
                  <c:v>13.775534153764307</c:v>
                </c:pt>
                <c:pt idx="9">
                  <c:v>12.367907628898902</c:v>
                </c:pt>
                <c:pt idx="10">
                  <c:v>12.406454120280594</c:v>
                </c:pt>
                <c:pt idx="11">
                  <c:v>12.478385373363027</c:v>
                </c:pt>
                <c:pt idx="12">
                  <c:v>12.095780095514368</c:v>
                </c:pt>
                <c:pt idx="13">
                  <c:v>12.247760733038197</c:v>
                </c:pt>
                <c:pt idx="14">
                  <c:v>12.419929166369664</c:v>
                </c:pt>
                <c:pt idx="15">
                  <c:v>12.445156668223522</c:v>
                </c:pt>
                <c:pt idx="16">
                  <c:v>12.426089950607903</c:v>
                </c:pt>
                <c:pt idx="17">
                  <c:v>12.506883913481076</c:v>
                </c:pt>
                <c:pt idx="18">
                  <c:v>12.302142958078624</c:v>
                </c:pt>
              </c:numCache>
            </c:numRef>
          </c:val>
          <c:smooth val="0"/>
          <c:extLst>
            <c:ext xmlns:c16="http://schemas.microsoft.com/office/drawing/2014/chart" uri="{C3380CC4-5D6E-409C-BE32-E72D297353CC}">
              <c16:uniqueId val="{00000001-EB3C-4963-AA89-D535C578A520}"/>
            </c:ext>
          </c:extLst>
        </c:ser>
        <c:dLbls>
          <c:showLegendKey val="0"/>
          <c:showVal val="0"/>
          <c:showCatName val="0"/>
          <c:showSerName val="0"/>
          <c:showPercent val="0"/>
          <c:showBubbleSize val="0"/>
        </c:dLbls>
        <c:hiLowLines>
          <c:spPr>
            <a:ln w="0">
              <a:noFill/>
            </a:ln>
          </c:spPr>
        </c:hiLowLines>
        <c:smooth val="0"/>
        <c:axId val="6467020"/>
        <c:axId val="3877583"/>
      </c:lineChart>
      <c:catAx>
        <c:axId val="6467020"/>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3877583"/>
        <c:crosses val="autoZero"/>
        <c:auto val="1"/>
        <c:lblAlgn val="ctr"/>
        <c:lblOffset val="100"/>
        <c:noMultiLvlLbl val="0"/>
      </c:catAx>
      <c:valAx>
        <c:axId val="3877583"/>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6467020"/>
        <c:crosses val="autoZero"/>
        <c:crossBetween val="between"/>
      </c:valAx>
      <c:spPr>
        <a:noFill/>
        <a:ln w="0">
          <a:noFill/>
        </a:ln>
      </c:spPr>
    </c:plotArea>
    <c:legend>
      <c:legendPos val="b"/>
      <c:overlay val="0"/>
      <c:spPr>
        <a:noFill/>
        <a:ln w="0">
          <a:noFill/>
        </a:ln>
      </c:spPr>
      <c:txPr>
        <a:bodyPr/>
        <a:lstStyle/>
        <a:p>
          <a:pPr>
            <a:defRPr sz="14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800" b="0" strike="noStrike" spc="-1">
                <a:solidFill>
                  <a:srgbClr val="595959"/>
                </a:solidFill>
                <a:latin typeface="Calibri"/>
              </a:defRPr>
            </a:pPr>
            <a:r>
              <a:rPr lang="es-ES" sz="1800" b="0" strike="noStrike" spc="-1">
                <a:solidFill>
                  <a:srgbClr val="595959"/>
                </a:solidFill>
                <a:latin typeface="Calibri"/>
              </a:rPr>
              <a:t>Gràfic IIRA-1.6. Illes Balears: Salaris per sector econòmic</a:t>
            </a:r>
          </a:p>
        </c:rich>
      </c:tx>
      <c:overlay val="0"/>
      <c:spPr>
        <a:noFill/>
        <a:ln w="0">
          <a:noFill/>
        </a:ln>
      </c:spPr>
    </c:title>
    <c:autoTitleDeleted val="0"/>
    <c:plotArea>
      <c:layout/>
      <c:barChart>
        <c:barDir val="col"/>
        <c:grouping val="clustered"/>
        <c:varyColors val="0"/>
        <c:ser>
          <c:idx val="0"/>
          <c:order val="0"/>
          <c:tx>
            <c:v>Industria</c:v>
          </c:tx>
          <c:spPr>
            <a:solidFill>
              <a:srgbClr val="4472C4"/>
            </a:solidFill>
            <a:ln w="0">
              <a:noFill/>
            </a:ln>
          </c:spPr>
          <c:invertIfNegative val="0"/>
          <c:dLbls>
            <c:spPr>
              <a:noFill/>
              <a:ln>
                <a:noFill/>
              </a:ln>
              <a:effectLst/>
            </c:spPr>
            <c:txPr>
              <a:bodyPr wrap="square"/>
              <a:lstStyle/>
              <a:p>
                <a:pPr>
                  <a:defRPr sz="12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'Sueldos por sector G6'!$A$4:$A$22</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'Sueldos por sector G6'!$F$4:$F$22</c:f>
              <c:numCache>
                <c:formatCode>#,##0.00</c:formatCode>
                <c:ptCount val="19"/>
                <c:pt idx="0">
                  <c:v>14965.15</c:v>
                </c:pt>
                <c:pt idx="1">
                  <c:v>15789.75</c:v>
                </c:pt>
                <c:pt idx="2">
                  <c:v>16582.84</c:v>
                </c:pt>
                <c:pt idx="3">
                  <c:v>17105.84</c:v>
                </c:pt>
                <c:pt idx="4">
                  <c:v>18216.88</c:v>
                </c:pt>
                <c:pt idx="5">
                  <c:v>19010.03</c:v>
                </c:pt>
                <c:pt idx="6">
                  <c:v>20105.919999999998</c:v>
                </c:pt>
                <c:pt idx="7">
                  <c:v>20777.61</c:v>
                </c:pt>
                <c:pt idx="8">
                  <c:v>22328.03</c:v>
                </c:pt>
                <c:pt idx="9">
                  <c:v>22767.14</c:v>
                </c:pt>
                <c:pt idx="10">
                  <c:v>23819.01</c:v>
                </c:pt>
                <c:pt idx="11">
                  <c:v>23723.08</c:v>
                </c:pt>
                <c:pt idx="12">
                  <c:v>23359.73</c:v>
                </c:pt>
                <c:pt idx="13">
                  <c:v>24401.040000000001</c:v>
                </c:pt>
                <c:pt idx="14">
                  <c:v>22923.41</c:v>
                </c:pt>
                <c:pt idx="15">
                  <c:v>22103.040000000001</c:v>
                </c:pt>
                <c:pt idx="16">
                  <c:v>23028.71</c:v>
                </c:pt>
                <c:pt idx="17">
                  <c:v>23122.97</c:v>
                </c:pt>
                <c:pt idx="18">
                  <c:v>23597.61</c:v>
                </c:pt>
              </c:numCache>
            </c:numRef>
          </c:val>
          <c:extLst>
            <c:ext xmlns:c16="http://schemas.microsoft.com/office/drawing/2014/chart" uri="{C3380CC4-5D6E-409C-BE32-E72D297353CC}">
              <c16:uniqueId val="{00000000-2D24-40A8-8F22-1AC066DFA344}"/>
            </c:ext>
          </c:extLst>
        </c:ser>
        <c:ser>
          <c:idx val="1"/>
          <c:order val="1"/>
          <c:tx>
            <c:v>Construcció</c:v>
          </c:tx>
          <c:spPr>
            <a:solidFill>
              <a:srgbClr val="ED7D31"/>
            </a:solidFill>
            <a:ln w="0">
              <a:noFill/>
            </a:ln>
          </c:spPr>
          <c:invertIfNegative val="0"/>
          <c:dLbls>
            <c:spPr>
              <a:noFill/>
              <a:ln>
                <a:noFill/>
              </a:ln>
              <a:effectLst/>
            </c:spPr>
            <c:txPr>
              <a:bodyPr wrap="square"/>
              <a:lstStyle/>
              <a:p>
                <a:pPr>
                  <a:defRPr sz="12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'Sueldos por sector G6'!$A$4:$A$22</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'Sueldos por sector G6'!$I$4:$I$22</c:f>
              <c:numCache>
                <c:formatCode>#,##0.00</c:formatCode>
                <c:ptCount val="19"/>
                <c:pt idx="0">
                  <c:v>13848.69</c:v>
                </c:pt>
                <c:pt idx="1">
                  <c:v>14683.65</c:v>
                </c:pt>
                <c:pt idx="2">
                  <c:v>15396.48</c:v>
                </c:pt>
                <c:pt idx="3">
                  <c:v>16370.38</c:v>
                </c:pt>
                <c:pt idx="4">
                  <c:v>17326.71</c:v>
                </c:pt>
                <c:pt idx="5">
                  <c:v>16717.14</c:v>
                </c:pt>
                <c:pt idx="6">
                  <c:v>16778.95</c:v>
                </c:pt>
                <c:pt idx="7">
                  <c:v>18525.009999999998</c:v>
                </c:pt>
                <c:pt idx="8">
                  <c:v>18403.77</c:v>
                </c:pt>
                <c:pt idx="9">
                  <c:v>19894.86</c:v>
                </c:pt>
                <c:pt idx="10">
                  <c:v>19760.37</c:v>
                </c:pt>
                <c:pt idx="11">
                  <c:v>19877.89</c:v>
                </c:pt>
                <c:pt idx="12">
                  <c:v>19642.29</c:v>
                </c:pt>
                <c:pt idx="13">
                  <c:v>20253.96</c:v>
                </c:pt>
                <c:pt idx="14">
                  <c:v>19453.68</c:v>
                </c:pt>
                <c:pt idx="15">
                  <c:v>19459.59</c:v>
                </c:pt>
                <c:pt idx="16">
                  <c:v>20110.990000000002</c:v>
                </c:pt>
                <c:pt idx="17">
                  <c:v>21153.759999999998</c:v>
                </c:pt>
                <c:pt idx="18">
                  <c:v>22022.86</c:v>
                </c:pt>
              </c:numCache>
            </c:numRef>
          </c:val>
          <c:extLst>
            <c:ext xmlns:c16="http://schemas.microsoft.com/office/drawing/2014/chart" uri="{C3380CC4-5D6E-409C-BE32-E72D297353CC}">
              <c16:uniqueId val="{00000001-2D24-40A8-8F22-1AC066DFA344}"/>
            </c:ext>
          </c:extLst>
        </c:ser>
        <c:ser>
          <c:idx val="2"/>
          <c:order val="2"/>
          <c:tx>
            <c:v>Serveis</c:v>
          </c:tx>
          <c:spPr>
            <a:solidFill>
              <a:srgbClr val="A5A5A5"/>
            </a:solidFill>
            <a:ln w="0">
              <a:noFill/>
            </a:ln>
          </c:spPr>
          <c:invertIfNegative val="0"/>
          <c:dLbls>
            <c:spPr>
              <a:noFill/>
              <a:ln>
                <a:noFill/>
              </a:ln>
              <a:effectLst/>
            </c:spPr>
            <c:txPr>
              <a:bodyPr wrap="square"/>
              <a:lstStyle/>
              <a:p>
                <a:pPr>
                  <a:defRPr sz="12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'Sueldos por sector G6'!$A$4:$A$22</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'Sueldos por sector G6'!$L$4:$L$22</c:f>
              <c:numCache>
                <c:formatCode>#,##0.00</c:formatCode>
                <c:ptCount val="19"/>
                <c:pt idx="0">
                  <c:v>14705.79</c:v>
                </c:pt>
                <c:pt idx="1">
                  <c:v>15227.1</c:v>
                </c:pt>
                <c:pt idx="2">
                  <c:v>16037.09</c:v>
                </c:pt>
                <c:pt idx="3">
                  <c:v>16891.45</c:v>
                </c:pt>
                <c:pt idx="4">
                  <c:v>17576.060000000001</c:v>
                </c:pt>
                <c:pt idx="5">
                  <c:v>18661.48</c:v>
                </c:pt>
                <c:pt idx="6">
                  <c:v>19539.22</c:v>
                </c:pt>
                <c:pt idx="7">
                  <c:v>20675.21</c:v>
                </c:pt>
                <c:pt idx="8">
                  <c:v>21335.33</c:v>
                </c:pt>
                <c:pt idx="9">
                  <c:v>21293.71</c:v>
                </c:pt>
                <c:pt idx="10">
                  <c:v>21225.84</c:v>
                </c:pt>
                <c:pt idx="11">
                  <c:v>20823.38</c:v>
                </c:pt>
                <c:pt idx="12">
                  <c:v>20746.72</c:v>
                </c:pt>
                <c:pt idx="13">
                  <c:v>20843.57</c:v>
                </c:pt>
                <c:pt idx="14">
                  <c:v>21486.44</c:v>
                </c:pt>
                <c:pt idx="15">
                  <c:v>21213.16</c:v>
                </c:pt>
                <c:pt idx="16">
                  <c:v>21736.54</c:v>
                </c:pt>
                <c:pt idx="17">
                  <c:v>22482.52</c:v>
                </c:pt>
                <c:pt idx="18">
                  <c:v>22485.200000000001</c:v>
                </c:pt>
              </c:numCache>
            </c:numRef>
          </c:val>
          <c:extLst>
            <c:ext xmlns:c16="http://schemas.microsoft.com/office/drawing/2014/chart" uri="{C3380CC4-5D6E-409C-BE32-E72D297353CC}">
              <c16:uniqueId val="{00000002-2D24-40A8-8F22-1AC066DFA344}"/>
            </c:ext>
          </c:extLst>
        </c:ser>
        <c:dLbls>
          <c:showLegendKey val="0"/>
          <c:showVal val="0"/>
          <c:showCatName val="0"/>
          <c:showSerName val="0"/>
          <c:showPercent val="0"/>
          <c:showBubbleSize val="0"/>
        </c:dLbls>
        <c:gapWidth val="150"/>
        <c:axId val="40218364"/>
        <c:axId val="41288901"/>
      </c:barChart>
      <c:catAx>
        <c:axId val="40218364"/>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ca-ES"/>
          </a:p>
        </c:txPr>
        <c:crossAx val="41288901"/>
        <c:crosses val="autoZero"/>
        <c:auto val="1"/>
        <c:lblAlgn val="ctr"/>
        <c:lblOffset val="100"/>
        <c:noMultiLvlLbl val="0"/>
      </c:catAx>
      <c:valAx>
        <c:axId val="41288901"/>
        <c:scaling>
          <c:orientation val="minMax"/>
          <c:max val="25000"/>
          <c:min val="12000"/>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200" b="0" strike="noStrike" spc="-1">
                <a:solidFill>
                  <a:srgbClr val="595959"/>
                </a:solidFill>
                <a:latin typeface="Calibri"/>
              </a:defRPr>
            </a:pPr>
            <a:endParaRPr lang="ca-ES"/>
          </a:p>
        </c:txPr>
        <c:crossAx val="40218364"/>
        <c:crosses val="autoZero"/>
        <c:crossBetween val="between"/>
      </c:valAx>
      <c:spPr>
        <a:noFill/>
        <a:ln w="0">
          <a:noFill/>
        </a:ln>
      </c:spPr>
    </c:plotArea>
    <c:legend>
      <c:legendPos val="b"/>
      <c:overlay val="0"/>
      <c:spPr>
        <a:noFill/>
        <a:ln w="0">
          <a:noFill/>
        </a:ln>
      </c:spPr>
      <c:txPr>
        <a:bodyPr/>
        <a:lstStyle/>
        <a:p>
          <a:pPr>
            <a:defRPr sz="12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800" b="0" strike="noStrike" spc="-1">
                <a:solidFill>
                  <a:srgbClr val="595959"/>
                </a:solidFill>
                <a:latin typeface="Calibri"/>
              </a:defRPr>
            </a:pPr>
            <a:r>
              <a:rPr lang="es-ES" sz="1800" b="0" strike="noStrike" spc="-1">
                <a:solidFill>
                  <a:srgbClr val="595959"/>
                </a:solidFill>
                <a:latin typeface="Calibri"/>
              </a:rPr>
              <a:t>Gràfic IIR-1.6. Illes Balears: Salaris per Sector Econòmic</a:t>
            </a:r>
          </a:p>
        </c:rich>
      </c:tx>
      <c:overlay val="0"/>
      <c:spPr>
        <a:noFill/>
        <a:ln w="0">
          <a:noFill/>
        </a:ln>
      </c:spPr>
    </c:title>
    <c:autoTitleDeleted val="0"/>
    <c:plotArea>
      <c:layout/>
      <c:barChart>
        <c:barDir val="col"/>
        <c:grouping val="clustered"/>
        <c:varyColors val="0"/>
        <c:ser>
          <c:idx val="0"/>
          <c:order val="0"/>
          <c:tx>
            <c:v>Industria</c:v>
          </c:tx>
          <c:spPr>
            <a:solidFill>
              <a:srgbClr val="4472C4"/>
            </a:solidFill>
            <a:ln w="0">
              <a:noFill/>
            </a:ln>
          </c:spPr>
          <c:invertIfNegative val="0"/>
          <c:dLbls>
            <c:spPr>
              <a:noFill/>
              <a:ln>
                <a:noFill/>
              </a:ln>
              <a:effectLst/>
            </c:spPr>
            <c:txPr>
              <a:bodyPr wrap="square"/>
              <a:lstStyle/>
              <a:p>
                <a:pPr>
                  <a:defRPr sz="12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'Sueldos por sector G6'!$A$4:$A$22</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'Sueldos por sector G6'!$F$4:$F$22</c:f>
              <c:numCache>
                <c:formatCode>#,##0.00</c:formatCode>
                <c:ptCount val="19"/>
                <c:pt idx="0">
                  <c:v>14965.15</c:v>
                </c:pt>
                <c:pt idx="1">
                  <c:v>15789.75</c:v>
                </c:pt>
                <c:pt idx="2">
                  <c:v>16582.84</c:v>
                </c:pt>
                <c:pt idx="3">
                  <c:v>17105.84</c:v>
                </c:pt>
                <c:pt idx="4">
                  <c:v>18216.88</c:v>
                </c:pt>
                <c:pt idx="5">
                  <c:v>19010.03</c:v>
                </c:pt>
                <c:pt idx="6">
                  <c:v>20105.919999999998</c:v>
                </c:pt>
                <c:pt idx="7">
                  <c:v>20777.61</c:v>
                </c:pt>
                <c:pt idx="8">
                  <c:v>22328.03</c:v>
                </c:pt>
                <c:pt idx="9">
                  <c:v>22767.14</c:v>
                </c:pt>
                <c:pt idx="10">
                  <c:v>23819.01</c:v>
                </c:pt>
                <c:pt idx="11">
                  <c:v>23723.08</c:v>
                </c:pt>
                <c:pt idx="12">
                  <c:v>23359.73</c:v>
                </c:pt>
                <c:pt idx="13">
                  <c:v>24401.040000000001</c:v>
                </c:pt>
                <c:pt idx="14">
                  <c:v>22923.41</c:v>
                </c:pt>
                <c:pt idx="15">
                  <c:v>22103.040000000001</c:v>
                </c:pt>
                <c:pt idx="16">
                  <c:v>23028.71</c:v>
                </c:pt>
                <c:pt idx="17">
                  <c:v>23122.97</c:v>
                </c:pt>
                <c:pt idx="18">
                  <c:v>23597.61</c:v>
                </c:pt>
              </c:numCache>
            </c:numRef>
          </c:val>
          <c:extLst>
            <c:ext xmlns:c16="http://schemas.microsoft.com/office/drawing/2014/chart" uri="{C3380CC4-5D6E-409C-BE32-E72D297353CC}">
              <c16:uniqueId val="{00000000-71DE-4FBA-A44E-3AF46893714F}"/>
            </c:ext>
          </c:extLst>
        </c:ser>
        <c:ser>
          <c:idx val="1"/>
          <c:order val="1"/>
          <c:tx>
            <c:v>Construcció</c:v>
          </c:tx>
          <c:spPr>
            <a:solidFill>
              <a:srgbClr val="ED7D31"/>
            </a:solidFill>
            <a:ln w="0">
              <a:noFill/>
            </a:ln>
          </c:spPr>
          <c:invertIfNegative val="0"/>
          <c:dLbls>
            <c:spPr>
              <a:noFill/>
              <a:ln>
                <a:noFill/>
              </a:ln>
              <a:effectLst/>
            </c:spPr>
            <c:txPr>
              <a:bodyPr wrap="square"/>
              <a:lstStyle/>
              <a:p>
                <a:pPr>
                  <a:defRPr sz="12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'Sueldos por sector G6'!$A$4:$A$22</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'Sueldos por sector G6'!$I$4:$I$22</c:f>
              <c:numCache>
                <c:formatCode>#,##0.00</c:formatCode>
                <c:ptCount val="19"/>
                <c:pt idx="0">
                  <c:v>13848.69</c:v>
                </c:pt>
                <c:pt idx="1">
                  <c:v>14683.65</c:v>
                </c:pt>
                <c:pt idx="2">
                  <c:v>15396.48</c:v>
                </c:pt>
                <c:pt idx="3">
                  <c:v>16370.38</c:v>
                </c:pt>
                <c:pt idx="4">
                  <c:v>17326.71</c:v>
                </c:pt>
                <c:pt idx="5">
                  <c:v>16717.14</c:v>
                </c:pt>
                <c:pt idx="6">
                  <c:v>16778.95</c:v>
                </c:pt>
                <c:pt idx="7">
                  <c:v>18525.009999999998</c:v>
                </c:pt>
                <c:pt idx="8">
                  <c:v>18403.77</c:v>
                </c:pt>
                <c:pt idx="9">
                  <c:v>19894.86</c:v>
                </c:pt>
                <c:pt idx="10">
                  <c:v>19760.37</c:v>
                </c:pt>
                <c:pt idx="11">
                  <c:v>19877.89</c:v>
                </c:pt>
                <c:pt idx="12">
                  <c:v>19642.29</c:v>
                </c:pt>
                <c:pt idx="13">
                  <c:v>20253.96</c:v>
                </c:pt>
                <c:pt idx="14">
                  <c:v>19453.68</c:v>
                </c:pt>
                <c:pt idx="15">
                  <c:v>19459.59</c:v>
                </c:pt>
                <c:pt idx="16">
                  <c:v>20110.990000000002</c:v>
                </c:pt>
                <c:pt idx="17">
                  <c:v>21153.759999999998</c:v>
                </c:pt>
                <c:pt idx="18">
                  <c:v>22022.86</c:v>
                </c:pt>
              </c:numCache>
            </c:numRef>
          </c:val>
          <c:extLst>
            <c:ext xmlns:c16="http://schemas.microsoft.com/office/drawing/2014/chart" uri="{C3380CC4-5D6E-409C-BE32-E72D297353CC}">
              <c16:uniqueId val="{00000001-71DE-4FBA-A44E-3AF46893714F}"/>
            </c:ext>
          </c:extLst>
        </c:ser>
        <c:ser>
          <c:idx val="2"/>
          <c:order val="2"/>
          <c:tx>
            <c:v>Serveis</c:v>
          </c:tx>
          <c:spPr>
            <a:solidFill>
              <a:srgbClr val="A5A5A5"/>
            </a:solidFill>
            <a:ln w="0">
              <a:noFill/>
            </a:ln>
          </c:spPr>
          <c:invertIfNegative val="0"/>
          <c:dLbls>
            <c:spPr>
              <a:noFill/>
              <a:ln>
                <a:noFill/>
              </a:ln>
              <a:effectLst/>
            </c:spPr>
            <c:txPr>
              <a:bodyPr wrap="square"/>
              <a:lstStyle/>
              <a:p>
                <a:pPr>
                  <a:defRPr sz="12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'Sueldos por sector G6'!$A$4:$A$22</c:f>
              <c:numCache>
                <c:formatCode>General</c:formatCode>
                <c:ptCount val="19"/>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numCache>
            </c:numRef>
          </c:cat>
          <c:val>
            <c:numRef>
              <c:f>'Sueldos por sector G6'!$L$4:$L$22</c:f>
              <c:numCache>
                <c:formatCode>#,##0.00</c:formatCode>
                <c:ptCount val="19"/>
                <c:pt idx="0">
                  <c:v>14705.79</c:v>
                </c:pt>
                <c:pt idx="1">
                  <c:v>15227.1</c:v>
                </c:pt>
                <c:pt idx="2">
                  <c:v>16037.09</c:v>
                </c:pt>
                <c:pt idx="3">
                  <c:v>16891.45</c:v>
                </c:pt>
                <c:pt idx="4">
                  <c:v>17576.060000000001</c:v>
                </c:pt>
                <c:pt idx="5">
                  <c:v>18661.48</c:v>
                </c:pt>
                <c:pt idx="6">
                  <c:v>19539.22</c:v>
                </c:pt>
                <c:pt idx="7">
                  <c:v>20675.21</c:v>
                </c:pt>
                <c:pt idx="8">
                  <c:v>21335.33</c:v>
                </c:pt>
                <c:pt idx="9">
                  <c:v>21293.71</c:v>
                </c:pt>
                <c:pt idx="10">
                  <c:v>21225.84</c:v>
                </c:pt>
                <c:pt idx="11">
                  <c:v>20823.38</c:v>
                </c:pt>
                <c:pt idx="12">
                  <c:v>20746.72</c:v>
                </c:pt>
                <c:pt idx="13">
                  <c:v>20843.57</c:v>
                </c:pt>
                <c:pt idx="14">
                  <c:v>21486.44</c:v>
                </c:pt>
                <c:pt idx="15">
                  <c:v>21213.16</c:v>
                </c:pt>
                <c:pt idx="16">
                  <c:v>21736.54</c:v>
                </c:pt>
                <c:pt idx="17">
                  <c:v>22482.52</c:v>
                </c:pt>
                <c:pt idx="18">
                  <c:v>22485.200000000001</c:v>
                </c:pt>
              </c:numCache>
            </c:numRef>
          </c:val>
          <c:extLst>
            <c:ext xmlns:c16="http://schemas.microsoft.com/office/drawing/2014/chart" uri="{C3380CC4-5D6E-409C-BE32-E72D297353CC}">
              <c16:uniqueId val="{00000002-71DE-4FBA-A44E-3AF46893714F}"/>
            </c:ext>
          </c:extLst>
        </c:ser>
        <c:dLbls>
          <c:showLegendKey val="0"/>
          <c:showVal val="0"/>
          <c:showCatName val="0"/>
          <c:showSerName val="0"/>
          <c:showPercent val="0"/>
          <c:showBubbleSize val="0"/>
        </c:dLbls>
        <c:gapWidth val="150"/>
        <c:axId val="93607871"/>
        <c:axId val="35637865"/>
      </c:barChart>
      <c:catAx>
        <c:axId val="93607871"/>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ca-ES"/>
          </a:p>
        </c:txPr>
        <c:crossAx val="35637865"/>
        <c:crosses val="autoZero"/>
        <c:auto val="1"/>
        <c:lblAlgn val="ctr"/>
        <c:lblOffset val="100"/>
        <c:noMultiLvlLbl val="0"/>
      </c:catAx>
      <c:valAx>
        <c:axId val="35637865"/>
        <c:scaling>
          <c:orientation val="minMax"/>
          <c:max val="25000"/>
          <c:min val="12000"/>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200" b="0" strike="noStrike" spc="-1">
                <a:solidFill>
                  <a:srgbClr val="595959"/>
                </a:solidFill>
                <a:latin typeface="Calibri"/>
              </a:defRPr>
            </a:pPr>
            <a:endParaRPr lang="ca-ES"/>
          </a:p>
        </c:txPr>
        <c:crossAx val="93607871"/>
        <c:crosses val="autoZero"/>
        <c:crossBetween val="between"/>
      </c:valAx>
      <c:spPr>
        <a:noFill/>
        <a:ln w="0">
          <a:noFill/>
        </a:ln>
      </c:spPr>
    </c:plotArea>
    <c:legend>
      <c:legendPos val="b"/>
      <c:overlay val="0"/>
      <c:spPr>
        <a:noFill/>
        <a:ln w="0">
          <a:noFill/>
        </a:ln>
      </c:spPr>
      <c:txPr>
        <a:bodyPr/>
        <a:lstStyle/>
        <a:p>
          <a:pPr>
            <a:defRPr sz="12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IIR-1.7.  Productivitat del treball i diferencial de la productivitat del treball d'Illes Balears i el Total Nacional (Euros)</a:t>
            </a:r>
          </a:p>
        </c:rich>
      </c:tx>
      <c:overlay val="0"/>
      <c:spPr>
        <a:noFill/>
        <a:ln w="0">
          <a:noFill/>
        </a:ln>
      </c:spPr>
    </c:title>
    <c:autoTitleDeleted val="0"/>
    <c:plotArea>
      <c:layout>
        <c:manualLayout>
          <c:layoutTarget val="inner"/>
          <c:xMode val="edge"/>
          <c:yMode val="edge"/>
          <c:x val="7.9861009723479398E-2"/>
          <c:y val="0.13283622075370599"/>
          <c:w val="0.84994306070604697"/>
          <c:h val="0.70534916949455295"/>
        </c:manualLayout>
      </c:layout>
      <c:lineChart>
        <c:grouping val="standard"/>
        <c:varyColors val="0"/>
        <c:ser>
          <c:idx val="0"/>
          <c:order val="0"/>
          <c:tx>
            <c:v>Espanya</c:v>
          </c:tx>
          <c:spPr>
            <a:ln w="28440" cap="rnd">
              <a:solidFill>
                <a:srgbClr val="000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'PIB y Ocupados (G6)'!$A$10:$A$23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'PIB y Ocupados (G6)'!$I$10:$I$23</c:f>
              <c:numCache>
                <c:formatCode>_-* #,##0.00\ _€_-;\-* #,##0.00\ _€_-;_-* \-??\ _€_-;_-@_-</c:formatCode>
                <c:ptCount val="14"/>
                <c:pt idx="0">
                  <c:v>50344.44884673832</c:v>
                </c:pt>
                <c:pt idx="1">
                  <c:v>52261.624206142886</c:v>
                </c:pt>
                <c:pt idx="2">
                  <c:v>54204.067475341602</c:v>
                </c:pt>
                <c:pt idx="3">
                  <c:v>55965.279558693452</c:v>
                </c:pt>
                <c:pt idx="4">
                  <c:v>57289.059787978316</c:v>
                </c:pt>
                <c:pt idx="5">
                  <c:v>57746.045360287484</c:v>
                </c:pt>
                <c:pt idx="6">
                  <c:v>58476.523731476176</c:v>
                </c:pt>
                <c:pt idx="7">
                  <c:v>59533.695081393314</c:v>
                </c:pt>
                <c:pt idx="8">
                  <c:v>59510.268562401259</c:v>
                </c:pt>
                <c:pt idx="9">
                  <c:v>60315.123698645475</c:v>
                </c:pt>
                <c:pt idx="10">
                  <c:v>60727.857590709595</c:v>
                </c:pt>
                <c:pt idx="11">
                  <c:v>61720.018273766524</c:v>
                </c:pt>
                <c:pt idx="12">
                  <c:v>62306.482406080388</c:v>
                </c:pt>
                <c:pt idx="13">
                  <c:v>62933.066387587023</c:v>
                </c:pt>
              </c:numCache>
            </c:numRef>
          </c:val>
          <c:smooth val="0"/>
          <c:extLst>
            <c:ext xmlns:c16="http://schemas.microsoft.com/office/drawing/2014/chart" uri="{C3380CC4-5D6E-409C-BE32-E72D297353CC}">
              <c16:uniqueId val="{00000000-3336-4195-A70D-6065462C290E}"/>
            </c:ext>
          </c:extLst>
        </c:ser>
        <c:ser>
          <c:idx val="1"/>
          <c:order val="1"/>
          <c:tx>
            <c:v>Illes Balears</c:v>
          </c:tx>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'PIB y Ocupados (G6)'!$A$10:$A$23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'PIB y Ocupados (G6)'!$J$10:$J$23</c:f>
              <c:numCache>
                <c:formatCode>_-* #,##0.00\ _€_-;\-* #,##0.00\ _€_-;_-* \-??\ _€_-;_-@_-</c:formatCode>
                <c:ptCount val="14"/>
                <c:pt idx="0">
                  <c:v>49898.44987873888</c:v>
                </c:pt>
                <c:pt idx="1">
                  <c:v>51916.64900922111</c:v>
                </c:pt>
                <c:pt idx="2">
                  <c:v>53699.372930866601</c:v>
                </c:pt>
                <c:pt idx="3">
                  <c:v>54673.419368160226</c:v>
                </c:pt>
                <c:pt idx="4">
                  <c:v>55466.339882943146</c:v>
                </c:pt>
                <c:pt idx="5">
                  <c:v>56757.996129864543</c:v>
                </c:pt>
                <c:pt idx="6">
                  <c:v>55064.345061466724</c:v>
                </c:pt>
                <c:pt idx="7">
                  <c:v>54500.645229087851</c:v>
                </c:pt>
                <c:pt idx="8">
                  <c:v>55435.570511493068</c:v>
                </c:pt>
                <c:pt idx="9">
                  <c:v>55426.95054945055</c:v>
                </c:pt>
                <c:pt idx="10">
                  <c:v>56221.848850358081</c:v>
                </c:pt>
                <c:pt idx="11">
                  <c:v>58387.676279069768</c:v>
                </c:pt>
                <c:pt idx="12">
                  <c:v>58503.15836457775</c:v>
                </c:pt>
                <c:pt idx="13">
                  <c:v>59173.261554621844</c:v>
                </c:pt>
              </c:numCache>
            </c:numRef>
          </c:val>
          <c:smooth val="0"/>
          <c:extLst>
            <c:ext xmlns:c16="http://schemas.microsoft.com/office/drawing/2014/chart" uri="{C3380CC4-5D6E-409C-BE32-E72D297353CC}">
              <c16:uniqueId val="{00000001-3336-4195-A70D-6065462C290E}"/>
            </c:ext>
          </c:extLst>
        </c:ser>
        <c:dLbls>
          <c:showLegendKey val="0"/>
          <c:showVal val="0"/>
          <c:showCatName val="0"/>
          <c:showSerName val="0"/>
          <c:showPercent val="0"/>
          <c:showBubbleSize val="0"/>
        </c:dLbls>
        <c:hiLowLines>
          <c:spPr>
            <a:ln w="0">
              <a:noFill/>
            </a:ln>
          </c:spPr>
        </c:hiLowLines>
        <c:marker val="1"/>
        <c:smooth val="0"/>
        <c:axId val="51281457"/>
        <c:axId val="34003958"/>
      </c:lineChart>
      <c:lineChart>
        <c:grouping val="standard"/>
        <c:varyColors val="0"/>
        <c:ser>
          <c:idx val="2"/>
          <c:order val="2"/>
          <c:tx>
            <c:v>Diferencial Illes Balears (Eix dret)</c:v>
          </c:tx>
          <c:spPr>
            <a:ln w="28440" cap="rnd">
              <a:solidFill>
                <a:srgbClr val="FF0000"/>
              </a:solidFill>
              <a:prstDash val="sysDash"/>
              <a:round/>
            </a:ln>
          </c:spPr>
          <c:marker>
            <c:symbol val="none"/>
          </c:marker>
          <c:dPt>
            <c:idx val="0"/>
            <c:bubble3D val="0"/>
            <c:extLst>
              <c:ext xmlns:c16="http://schemas.microsoft.com/office/drawing/2014/chart" uri="{C3380CC4-5D6E-409C-BE32-E72D297353CC}">
                <c16:uniqueId val="{00000002-3336-4195-A70D-6065462C290E}"/>
              </c:ext>
            </c:extLst>
          </c:dPt>
          <c:dPt>
            <c:idx val="13"/>
            <c:bubble3D val="0"/>
            <c:extLst>
              <c:ext xmlns:c16="http://schemas.microsoft.com/office/drawing/2014/chart" uri="{C3380CC4-5D6E-409C-BE32-E72D297353CC}">
                <c16:uniqueId val="{00000003-3336-4195-A70D-6065462C290E}"/>
              </c:ext>
            </c:extLst>
          </c:dPt>
          <c:dLbls>
            <c:dLbl>
              <c:idx val="0"/>
              <c:layout>
                <c:manualLayout>
                  <c:x val="2.8663281884515699E-2"/>
                  <c:y val="-6.2694305036919695E-2"/>
                </c:manualLayout>
              </c:layout>
              <c:numFmt formatCode="#,##0.00&quot; €&quot;" sourceLinked="0"/>
              <c:spPr/>
              <c:txPr>
                <a:bodyPr wrap="square"/>
                <a:lstStyle/>
                <a:p>
                  <a:pPr>
                    <a:defRPr sz="1400" b="1" i="1" strike="noStrike" spc="-1">
                      <a:solidFill>
                        <a:srgbClr val="404040"/>
                      </a:solidFill>
                      <a:latin typeface="Calibri"/>
                    </a:defRPr>
                  </a:pPr>
                  <a:endParaRPr lang="ca-ES"/>
                </a:p>
              </c:txPr>
              <c:dLblPos val="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2-3336-4195-A70D-6065462C290E}"/>
                </c:ext>
              </c:extLst>
            </c:dLbl>
            <c:dLbl>
              <c:idx val="13"/>
              <c:layout>
                <c:manualLayout>
                  <c:x val="-9.0084600208477902E-2"/>
                  <c:y val="7.9412786380098299E-2"/>
                </c:manualLayout>
              </c:layout>
              <c:numFmt formatCode="#,##0.00&quot; €&quot;" sourceLinked="0"/>
              <c:spPr/>
              <c:txPr>
                <a:bodyPr wrap="square"/>
                <a:lstStyle/>
                <a:p>
                  <a:pPr>
                    <a:defRPr sz="1400" b="1" i="1" strike="noStrike" spc="-1">
                      <a:solidFill>
                        <a:srgbClr val="404040"/>
                      </a:solidFill>
                      <a:latin typeface="Calibri"/>
                    </a:defRPr>
                  </a:pPr>
                  <a:endParaRPr lang="ca-ES"/>
                </a:p>
              </c:txPr>
              <c:dLblPos val="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3336-4195-A70D-6065462C290E}"/>
                </c:ext>
              </c:extLst>
            </c:dLbl>
            <c:spPr>
              <a:noFill/>
              <a:ln>
                <a:noFill/>
              </a:ln>
              <a:effectLst/>
            </c:spPr>
            <c:txPr>
              <a:bodyPr wrap="square"/>
              <a:lstStyle/>
              <a:p>
                <a:pPr>
                  <a:defRPr sz="1400" b="1" i="1" strike="noStrike" spc="-1">
                    <a:solidFill>
                      <a:srgbClr val="40404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'PIB y Ocupados (G6)'!$A$10:$A$23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'PIB y Ocupados (G6)'!$K$10:$K$23</c:f>
              <c:numCache>
                <c:formatCode>_-* #,##0.00\ _€_-;\-* #,##0.00\ _€_-;_-* \-??\ _€_-;_-@_-</c:formatCode>
                <c:ptCount val="14"/>
                <c:pt idx="0">
                  <c:v>-445.99896799943963</c:v>
                </c:pt>
                <c:pt idx="1">
                  <c:v>-344.97519692177593</c:v>
                </c:pt>
                <c:pt idx="2">
                  <c:v>-504.69454447500175</c:v>
                </c:pt>
                <c:pt idx="3">
                  <c:v>-1291.8601905332252</c:v>
                </c:pt>
                <c:pt idx="4">
                  <c:v>-1822.7199050351701</c:v>
                </c:pt>
                <c:pt idx="5">
                  <c:v>-988.04923042294104</c:v>
                </c:pt>
                <c:pt idx="6">
                  <c:v>-3412.1786700094526</c:v>
                </c:pt>
                <c:pt idx="7">
                  <c:v>-5033.049852305463</c:v>
                </c:pt>
                <c:pt idx="8">
                  <c:v>-4074.6980509081914</c:v>
                </c:pt>
                <c:pt idx="9">
                  <c:v>-4888.1731491949249</c:v>
                </c:pt>
                <c:pt idx="10">
                  <c:v>-4506.0087403515136</c:v>
                </c:pt>
                <c:pt idx="11">
                  <c:v>-3332.3419946967551</c:v>
                </c:pt>
                <c:pt idx="12">
                  <c:v>-3803.3240415026376</c:v>
                </c:pt>
                <c:pt idx="13">
                  <c:v>-3759.8048329651792</c:v>
                </c:pt>
              </c:numCache>
            </c:numRef>
          </c:val>
          <c:smooth val="0"/>
          <c:extLst>
            <c:ext xmlns:c16="http://schemas.microsoft.com/office/drawing/2014/chart" uri="{C3380CC4-5D6E-409C-BE32-E72D297353CC}">
              <c16:uniqueId val="{00000004-3336-4195-A70D-6065462C290E}"/>
            </c:ext>
          </c:extLst>
        </c:ser>
        <c:dLbls>
          <c:showLegendKey val="0"/>
          <c:showVal val="0"/>
          <c:showCatName val="0"/>
          <c:showSerName val="0"/>
          <c:showPercent val="0"/>
          <c:showBubbleSize val="0"/>
        </c:dLbls>
        <c:hiLowLines>
          <c:spPr>
            <a:ln w="0">
              <a:noFill/>
            </a:ln>
          </c:spPr>
        </c:hiLowLines>
        <c:marker val="1"/>
        <c:smooth val="0"/>
        <c:axId val="39325842"/>
        <c:axId val="79750859"/>
      </c:lineChart>
      <c:catAx>
        <c:axId val="51281457"/>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34003958"/>
        <c:crosses val="autoZero"/>
        <c:auto val="1"/>
        <c:lblAlgn val="ctr"/>
        <c:lblOffset val="100"/>
        <c:noMultiLvlLbl val="0"/>
      </c:catAx>
      <c:valAx>
        <c:axId val="34003958"/>
        <c:scaling>
          <c:orientation val="minMax"/>
          <c:min val="45000"/>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51281457"/>
        <c:crosses val="autoZero"/>
        <c:crossBetween val="between"/>
      </c:valAx>
      <c:catAx>
        <c:axId val="39325842"/>
        <c:scaling>
          <c:orientation val="minMax"/>
        </c:scaling>
        <c:delete val="1"/>
        <c:axPos val="b"/>
        <c:numFmt formatCode="General" sourceLinked="1"/>
        <c:majorTickMark val="out"/>
        <c:minorTickMark val="none"/>
        <c:tickLblPos val="nextTo"/>
        <c:crossAx val="79750859"/>
        <c:crosses val="autoZero"/>
        <c:auto val="1"/>
        <c:lblAlgn val="ctr"/>
        <c:lblOffset val="100"/>
        <c:noMultiLvlLbl val="0"/>
      </c:catAx>
      <c:valAx>
        <c:axId val="79750859"/>
        <c:scaling>
          <c:orientation val="minMax"/>
        </c:scaling>
        <c:delete val="0"/>
        <c:axPos val="r"/>
        <c:numFmt formatCode="#,##0" sourceLinked="0"/>
        <c:majorTickMark val="out"/>
        <c:minorTickMark val="none"/>
        <c:tickLblPos val="nextTo"/>
        <c:spPr>
          <a:ln w="6480">
            <a:noFill/>
          </a:ln>
        </c:spPr>
        <c:txPr>
          <a:bodyPr/>
          <a:lstStyle/>
          <a:p>
            <a:pPr>
              <a:defRPr sz="1400" b="0" strike="noStrike" spc="-1">
                <a:solidFill>
                  <a:srgbClr val="595959"/>
                </a:solidFill>
                <a:latin typeface="Calibri"/>
              </a:defRPr>
            </a:pPr>
            <a:endParaRPr lang="ca-ES"/>
          </a:p>
        </c:txPr>
        <c:crossAx val="39325842"/>
        <c:crosses val="max"/>
        <c:crossBetween val="between"/>
      </c:valAx>
      <c:spPr>
        <a:noFill/>
        <a:ln w="0">
          <a:noFill/>
        </a:ln>
      </c:spPr>
    </c:plotArea>
    <c:legend>
      <c:legendPos val="b"/>
      <c:layout>
        <c:manualLayout>
          <c:xMode val="edge"/>
          <c:yMode val="edge"/>
          <c:x val="0.17934964346510701"/>
          <c:y val="0.89984502064005101"/>
          <c:w val="0.64676103536198004"/>
          <c:h val="4.7902726218106997E-2"/>
        </c:manualLayout>
      </c:layout>
      <c:overlay val="0"/>
      <c:spPr>
        <a:noFill/>
        <a:ln w="0">
          <a:noFill/>
        </a:ln>
      </c:spPr>
      <c:txPr>
        <a:bodyPr/>
        <a:lstStyle/>
        <a:p>
          <a:pPr>
            <a:defRPr sz="14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IIRA-1.7.  Productivitat del treball i diferencial de la productivitat del treball de les Illes Balears i el total nacional (euros)</a:t>
            </a:r>
          </a:p>
        </c:rich>
      </c:tx>
      <c:overlay val="0"/>
      <c:spPr>
        <a:noFill/>
        <a:ln w="0">
          <a:noFill/>
        </a:ln>
      </c:spPr>
    </c:title>
    <c:autoTitleDeleted val="0"/>
    <c:plotArea>
      <c:layout>
        <c:manualLayout>
          <c:layoutTarget val="inner"/>
          <c:xMode val="edge"/>
          <c:yMode val="edge"/>
          <c:x val="7.98466755123102E-2"/>
          <c:y val="0.132839224629418"/>
          <c:w val="0.84994840041279696"/>
          <c:h val="0.70537672134023299"/>
        </c:manualLayout>
      </c:layout>
      <c:lineChart>
        <c:grouping val="standard"/>
        <c:varyColors val="0"/>
        <c:ser>
          <c:idx val="0"/>
          <c:order val="0"/>
          <c:tx>
            <c:v>Espanya</c:v>
          </c:tx>
          <c:spPr>
            <a:ln w="28440" cap="rnd">
              <a:solidFill>
                <a:srgbClr val="000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'PIB y Ocupados (G6)'!$A$10:$A$23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'PIB y Ocupados (G6)'!$I$10:$I$23</c:f>
              <c:numCache>
                <c:formatCode>_-* #,##0.00\ _€_-;\-* #,##0.00\ _€_-;_-* \-??\ _€_-;_-@_-</c:formatCode>
                <c:ptCount val="14"/>
                <c:pt idx="0">
                  <c:v>50344.44884673832</c:v>
                </c:pt>
                <c:pt idx="1">
                  <c:v>52261.624206142886</c:v>
                </c:pt>
                <c:pt idx="2">
                  <c:v>54204.067475341602</c:v>
                </c:pt>
                <c:pt idx="3">
                  <c:v>55965.279558693452</c:v>
                </c:pt>
                <c:pt idx="4">
                  <c:v>57289.059787978316</c:v>
                </c:pt>
                <c:pt idx="5">
                  <c:v>57746.045360287484</c:v>
                </c:pt>
                <c:pt idx="6">
                  <c:v>58476.523731476176</c:v>
                </c:pt>
                <c:pt idx="7">
                  <c:v>59533.695081393314</c:v>
                </c:pt>
                <c:pt idx="8">
                  <c:v>59510.268562401259</c:v>
                </c:pt>
                <c:pt idx="9">
                  <c:v>60315.123698645475</c:v>
                </c:pt>
                <c:pt idx="10">
                  <c:v>60727.857590709595</c:v>
                </c:pt>
                <c:pt idx="11">
                  <c:v>61720.018273766524</c:v>
                </c:pt>
                <c:pt idx="12">
                  <c:v>62306.482406080388</c:v>
                </c:pt>
                <c:pt idx="13">
                  <c:v>62933.066387587023</c:v>
                </c:pt>
              </c:numCache>
            </c:numRef>
          </c:val>
          <c:smooth val="0"/>
          <c:extLst>
            <c:ext xmlns:c16="http://schemas.microsoft.com/office/drawing/2014/chart" uri="{C3380CC4-5D6E-409C-BE32-E72D297353CC}">
              <c16:uniqueId val="{00000000-AA6D-44AE-B095-8D10F608C3A3}"/>
            </c:ext>
          </c:extLst>
        </c:ser>
        <c:ser>
          <c:idx val="1"/>
          <c:order val="1"/>
          <c:tx>
            <c:v>Illes Balears</c:v>
          </c:tx>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'PIB y Ocupados (G6)'!$A$10:$A$23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'PIB y Ocupados (G6)'!$J$10:$J$23</c:f>
              <c:numCache>
                <c:formatCode>_-* #,##0.00\ _€_-;\-* #,##0.00\ _€_-;_-* \-??\ _€_-;_-@_-</c:formatCode>
                <c:ptCount val="14"/>
                <c:pt idx="0">
                  <c:v>49898.44987873888</c:v>
                </c:pt>
                <c:pt idx="1">
                  <c:v>51916.64900922111</c:v>
                </c:pt>
                <c:pt idx="2">
                  <c:v>53699.372930866601</c:v>
                </c:pt>
                <c:pt idx="3">
                  <c:v>54673.419368160226</c:v>
                </c:pt>
                <c:pt idx="4">
                  <c:v>55466.339882943146</c:v>
                </c:pt>
                <c:pt idx="5">
                  <c:v>56757.996129864543</c:v>
                </c:pt>
                <c:pt idx="6">
                  <c:v>55064.345061466724</c:v>
                </c:pt>
                <c:pt idx="7">
                  <c:v>54500.645229087851</c:v>
                </c:pt>
                <c:pt idx="8">
                  <c:v>55435.570511493068</c:v>
                </c:pt>
                <c:pt idx="9">
                  <c:v>55426.95054945055</c:v>
                </c:pt>
                <c:pt idx="10">
                  <c:v>56221.848850358081</c:v>
                </c:pt>
                <c:pt idx="11">
                  <c:v>58387.676279069768</c:v>
                </c:pt>
                <c:pt idx="12">
                  <c:v>58503.15836457775</c:v>
                </c:pt>
                <c:pt idx="13">
                  <c:v>59173.261554621844</c:v>
                </c:pt>
              </c:numCache>
            </c:numRef>
          </c:val>
          <c:smooth val="0"/>
          <c:extLst>
            <c:ext xmlns:c16="http://schemas.microsoft.com/office/drawing/2014/chart" uri="{C3380CC4-5D6E-409C-BE32-E72D297353CC}">
              <c16:uniqueId val="{00000001-AA6D-44AE-B095-8D10F608C3A3}"/>
            </c:ext>
          </c:extLst>
        </c:ser>
        <c:dLbls>
          <c:showLegendKey val="0"/>
          <c:showVal val="0"/>
          <c:showCatName val="0"/>
          <c:showSerName val="0"/>
          <c:showPercent val="0"/>
          <c:showBubbleSize val="0"/>
        </c:dLbls>
        <c:hiLowLines>
          <c:spPr>
            <a:ln w="0">
              <a:noFill/>
            </a:ln>
          </c:spPr>
        </c:hiLowLines>
        <c:marker val="1"/>
        <c:smooth val="0"/>
        <c:axId val="95056504"/>
        <c:axId val="7389048"/>
      </c:lineChart>
      <c:lineChart>
        <c:grouping val="standard"/>
        <c:varyColors val="0"/>
        <c:ser>
          <c:idx val="2"/>
          <c:order val="2"/>
          <c:tx>
            <c:v>Diferencial Illes Balears (Eix dret)</c:v>
          </c:tx>
          <c:spPr>
            <a:ln w="28440" cap="rnd">
              <a:solidFill>
                <a:srgbClr val="FF0000"/>
              </a:solidFill>
              <a:prstDash val="sysDash"/>
              <a:round/>
            </a:ln>
          </c:spPr>
          <c:marker>
            <c:symbol val="none"/>
          </c:marker>
          <c:dPt>
            <c:idx val="0"/>
            <c:bubble3D val="0"/>
            <c:extLst>
              <c:ext xmlns:c16="http://schemas.microsoft.com/office/drawing/2014/chart" uri="{C3380CC4-5D6E-409C-BE32-E72D297353CC}">
                <c16:uniqueId val="{00000002-AA6D-44AE-B095-8D10F608C3A3}"/>
              </c:ext>
            </c:extLst>
          </c:dPt>
          <c:dPt>
            <c:idx val="13"/>
            <c:bubble3D val="0"/>
            <c:extLst>
              <c:ext xmlns:c16="http://schemas.microsoft.com/office/drawing/2014/chart" uri="{C3380CC4-5D6E-409C-BE32-E72D297353CC}">
                <c16:uniqueId val="{00000003-AA6D-44AE-B095-8D10F608C3A3}"/>
              </c:ext>
            </c:extLst>
          </c:dPt>
          <c:dLbls>
            <c:dLbl>
              <c:idx val="0"/>
              <c:layout>
                <c:manualLayout>
                  <c:x val="2.8663281884515699E-2"/>
                  <c:y val="-6.2694305036919695E-2"/>
                </c:manualLayout>
              </c:layout>
              <c:numFmt formatCode="#,##0.00&quot; €&quot;" sourceLinked="0"/>
              <c:spPr/>
              <c:txPr>
                <a:bodyPr wrap="square"/>
                <a:lstStyle/>
                <a:p>
                  <a:pPr>
                    <a:defRPr sz="1400" b="1" i="1" strike="noStrike" spc="-1">
                      <a:solidFill>
                        <a:srgbClr val="404040"/>
                      </a:solidFill>
                      <a:latin typeface="Calibri"/>
                    </a:defRPr>
                  </a:pPr>
                  <a:endParaRPr lang="ca-ES"/>
                </a:p>
              </c:txPr>
              <c:dLblPos val="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2-AA6D-44AE-B095-8D10F608C3A3}"/>
                </c:ext>
              </c:extLst>
            </c:dLbl>
            <c:dLbl>
              <c:idx val="13"/>
              <c:layout>
                <c:manualLayout>
                  <c:x val="-9.0084600208477902E-2"/>
                  <c:y val="7.9412786380098299E-2"/>
                </c:manualLayout>
              </c:layout>
              <c:numFmt formatCode="#,##0.00&quot; €&quot;" sourceLinked="0"/>
              <c:spPr/>
              <c:txPr>
                <a:bodyPr wrap="square"/>
                <a:lstStyle/>
                <a:p>
                  <a:pPr>
                    <a:defRPr sz="1400" b="1" i="1" strike="noStrike" spc="-1">
                      <a:solidFill>
                        <a:srgbClr val="404040"/>
                      </a:solidFill>
                      <a:latin typeface="Calibri"/>
                    </a:defRPr>
                  </a:pPr>
                  <a:endParaRPr lang="ca-ES"/>
                </a:p>
              </c:txPr>
              <c:dLblPos val="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AA6D-44AE-B095-8D10F608C3A3}"/>
                </c:ext>
              </c:extLst>
            </c:dLbl>
            <c:spPr>
              <a:noFill/>
              <a:ln>
                <a:noFill/>
              </a:ln>
              <a:effectLst/>
            </c:spPr>
            <c:txPr>
              <a:bodyPr wrap="square"/>
              <a:lstStyle/>
              <a:p>
                <a:pPr>
                  <a:defRPr sz="1400" b="1" i="1" strike="noStrike" spc="-1">
                    <a:solidFill>
                      <a:srgbClr val="40404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'PIB y Ocupados (G6)'!$A$10:$A$23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'PIB y Ocupados (G6)'!$K$10:$K$23</c:f>
              <c:numCache>
                <c:formatCode>_-* #,##0.00\ _€_-;\-* #,##0.00\ _€_-;_-* \-??\ _€_-;_-@_-</c:formatCode>
                <c:ptCount val="14"/>
                <c:pt idx="0">
                  <c:v>-445.99896799943963</c:v>
                </c:pt>
                <c:pt idx="1">
                  <c:v>-344.97519692177593</c:v>
                </c:pt>
                <c:pt idx="2">
                  <c:v>-504.69454447500175</c:v>
                </c:pt>
                <c:pt idx="3">
                  <c:v>-1291.8601905332252</c:v>
                </c:pt>
                <c:pt idx="4">
                  <c:v>-1822.7199050351701</c:v>
                </c:pt>
                <c:pt idx="5">
                  <c:v>-988.04923042294104</c:v>
                </c:pt>
                <c:pt idx="6">
                  <c:v>-3412.1786700094526</c:v>
                </c:pt>
                <c:pt idx="7">
                  <c:v>-5033.049852305463</c:v>
                </c:pt>
                <c:pt idx="8">
                  <c:v>-4074.6980509081914</c:v>
                </c:pt>
                <c:pt idx="9">
                  <c:v>-4888.1731491949249</c:v>
                </c:pt>
                <c:pt idx="10">
                  <c:v>-4506.0087403515136</c:v>
                </c:pt>
                <c:pt idx="11">
                  <c:v>-3332.3419946967551</c:v>
                </c:pt>
                <c:pt idx="12">
                  <c:v>-3803.3240415026376</c:v>
                </c:pt>
                <c:pt idx="13">
                  <c:v>-3759.8048329651792</c:v>
                </c:pt>
              </c:numCache>
            </c:numRef>
          </c:val>
          <c:smooth val="0"/>
          <c:extLst>
            <c:ext xmlns:c16="http://schemas.microsoft.com/office/drawing/2014/chart" uri="{C3380CC4-5D6E-409C-BE32-E72D297353CC}">
              <c16:uniqueId val="{00000004-AA6D-44AE-B095-8D10F608C3A3}"/>
            </c:ext>
          </c:extLst>
        </c:ser>
        <c:dLbls>
          <c:showLegendKey val="0"/>
          <c:showVal val="0"/>
          <c:showCatName val="0"/>
          <c:showSerName val="0"/>
          <c:showPercent val="0"/>
          <c:showBubbleSize val="0"/>
        </c:dLbls>
        <c:hiLowLines>
          <c:spPr>
            <a:ln w="0">
              <a:noFill/>
            </a:ln>
          </c:spPr>
        </c:hiLowLines>
        <c:marker val="1"/>
        <c:smooth val="0"/>
        <c:axId val="93122080"/>
        <c:axId val="77267299"/>
      </c:lineChart>
      <c:catAx>
        <c:axId val="95056504"/>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7389048"/>
        <c:crosses val="autoZero"/>
        <c:auto val="1"/>
        <c:lblAlgn val="ctr"/>
        <c:lblOffset val="100"/>
        <c:noMultiLvlLbl val="0"/>
      </c:catAx>
      <c:valAx>
        <c:axId val="7389048"/>
        <c:scaling>
          <c:orientation val="minMax"/>
          <c:min val="45000"/>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95056504"/>
        <c:crosses val="autoZero"/>
        <c:crossBetween val="between"/>
      </c:valAx>
      <c:catAx>
        <c:axId val="93122080"/>
        <c:scaling>
          <c:orientation val="minMax"/>
        </c:scaling>
        <c:delete val="1"/>
        <c:axPos val="b"/>
        <c:numFmt formatCode="General" sourceLinked="1"/>
        <c:majorTickMark val="out"/>
        <c:minorTickMark val="none"/>
        <c:tickLblPos val="nextTo"/>
        <c:crossAx val="77267299"/>
        <c:crosses val="autoZero"/>
        <c:auto val="1"/>
        <c:lblAlgn val="ctr"/>
        <c:lblOffset val="100"/>
        <c:noMultiLvlLbl val="0"/>
      </c:catAx>
      <c:valAx>
        <c:axId val="77267299"/>
        <c:scaling>
          <c:orientation val="minMax"/>
        </c:scaling>
        <c:delete val="0"/>
        <c:axPos val="r"/>
        <c:numFmt formatCode="#,##0" sourceLinked="0"/>
        <c:majorTickMark val="out"/>
        <c:minorTickMark val="none"/>
        <c:tickLblPos val="nextTo"/>
        <c:spPr>
          <a:ln w="6480">
            <a:noFill/>
          </a:ln>
        </c:spPr>
        <c:txPr>
          <a:bodyPr/>
          <a:lstStyle/>
          <a:p>
            <a:pPr>
              <a:defRPr sz="1400" b="0" strike="noStrike" spc="-1">
                <a:solidFill>
                  <a:srgbClr val="595959"/>
                </a:solidFill>
                <a:latin typeface="Calibri"/>
              </a:defRPr>
            </a:pPr>
            <a:endParaRPr lang="ca-ES"/>
          </a:p>
        </c:txPr>
        <c:crossAx val="93122080"/>
        <c:crosses val="max"/>
        <c:crossBetween val="between"/>
      </c:valAx>
      <c:spPr>
        <a:noFill/>
        <a:ln w="0">
          <a:noFill/>
        </a:ln>
      </c:spPr>
    </c:plotArea>
    <c:legend>
      <c:legendPos val="b"/>
      <c:layout>
        <c:manualLayout>
          <c:xMode val="edge"/>
          <c:yMode val="edge"/>
          <c:x val="0.17934964346510701"/>
          <c:y val="0.89984502064005101"/>
          <c:w val="0.64676103536198004"/>
          <c:h val="4.7902726218106997E-2"/>
        </c:manualLayout>
      </c:layout>
      <c:overlay val="0"/>
      <c:spPr>
        <a:noFill/>
        <a:ln w="0">
          <a:noFill/>
        </a:ln>
      </c:spPr>
      <c:txPr>
        <a:bodyPr/>
        <a:lstStyle/>
        <a:p>
          <a:pPr>
            <a:defRPr sz="14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40" b="1" strike="noStrike" spc="-1">
                <a:solidFill>
                  <a:srgbClr val="595959"/>
                </a:solidFill>
                <a:latin typeface="Calibri"/>
              </a:defRPr>
            </a:pPr>
            <a:r>
              <a:rPr lang="es-ES" sz="1440" b="1" strike="noStrike" spc="-1">
                <a:solidFill>
                  <a:srgbClr val="595959"/>
                </a:solidFill>
                <a:latin typeface="Calibri"/>
              </a:rPr>
              <a:t>Gràfic IIR-1.8. Illes Balears: Accidents amb baixa en jornada de treball per tipus de contracte
(Nombre d'accidents per cada 100 contractes)  </a:t>
            </a:r>
          </a:p>
        </c:rich>
      </c:tx>
      <c:overlay val="0"/>
      <c:spPr>
        <a:noFill/>
        <a:ln w="0">
          <a:noFill/>
        </a:ln>
      </c:spPr>
    </c:title>
    <c:autoTitleDeleted val="0"/>
    <c:plotArea>
      <c:layout>
        <c:manualLayout>
          <c:layoutTarget val="inner"/>
          <c:xMode val="edge"/>
          <c:yMode val="edge"/>
          <c:x val="6.0443250503693799E-2"/>
          <c:y val="8.7515627790676898E-2"/>
          <c:w val="0.88924577335240995"/>
          <c:h val="0.78482764779424896"/>
        </c:manualLayout>
      </c:layout>
      <c:barChart>
        <c:barDir val="col"/>
        <c:grouping val="clustered"/>
        <c:varyColors val="0"/>
        <c:ser>
          <c:idx val="0"/>
          <c:order val="0"/>
          <c:tx>
            <c:v>Contracte indefinit</c:v>
          </c:tx>
          <c:spPr>
            <a:solidFill>
              <a:srgbClr val="4472C4"/>
            </a:solidFill>
            <a:ln w="0">
              <a:noFill/>
            </a:ln>
          </c:spPr>
          <c:invertIfNegative val="0"/>
          <c:dLbls>
            <c:numFmt formatCode="#,##0.0" sourceLinked="0"/>
            <c:spPr>
              <a:noFill/>
              <a:ln>
                <a:noFill/>
              </a:ln>
              <a:effectLst/>
            </c:spPr>
            <c:txPr>
              <a:bodyPr wrap="square"/>
              <a:lstStyle/>
              <a:p>
                <a:pPr>
                  <a:defRPr sz="12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 7 Obj 8 trabajo seguro'!$E$36:$E$47</c:f>
              <c:strCach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strCache>
            </c:strRef>
          </c:cat>
          <c:val>
            <c:numRef>
              <c:f>'G 7 Obj 8 trabajo seguro'!$I$36:$I$47</c:f>
              <c:numCache>
                <c:formatCode>General</c:formatCode>
                <c:ptCount val="12"/>
                <c:pt idx="0">
                  <c:v>5.4020664869721475</c:v>
                </c:pt>
                <c:pt idx="1">
                  <c:v>5.1891252955082745</c:v>
                </c:pt>
                <c:pt idx="2">
                  <c:v>4.9729407083167532</c:v>
                </c:pt>
                <c:pt idx="3">
                  <c:v>4.2406374501992037</c:v>
                </c:pt>
                <c:pt idx="4">
                  <c:v>4.1740771812080535</c:v>
                </c:pt>
                <c:pt idx="5">
                  <c:v>4.145132743362832</c:v>
                </c:pt>
                <c:pt idx="6">
                  <c:v>3.3980291345329907</c:v>
                </c:pt>
                <c:pt idx="7">
                  <c:v>3.5402843601895739</c:v>
                </c:pt>
                <c:pt idx="8">
                  <c:v>3.6507936507936511</c:v>
                </c:pt>
                <c:pt idx="9">
                  <c:v>3.64665592264303</c:v>
                </c:pt>
                <c:pt idx="10">
                  <c:v>3.8701657458563536</c:v>
                </c:pt>
                <c:pt idx="11">
                  <c:v>3.9744186046511629</c:v>
                </c:pt>
              </c:numCache>
            </c:numRef>
          </c:val>
          <c:extLst>
            <c:ext xmlns:c16="http://schemas.microsoft.com/office/drawing/2014/chart" uri="{C3380CC4-5D6E-409C-BE32-E72D297353CC}">
              <c16:uniqueId val="{00000000-7894-4785-836F-904B123337EB}"/>
            </c:ext>
          </c:extLst>
        </c:ser>
        <c:ser>
          <c:idx val="1"/>
          <c:order val="1"/>
          <c:tx>
            <c:v>Contracte temporal</c:v>
          </c:tx>
          <c:spPr>
            <a:solidFill>
              <a:srgbClr val="ED7D31"/>
            </a:solidFill>
            <a:ln w="0">
              <a:solidFill>
                <a:srgbClr val="FFC000"/>
              </a:solidFill>
            </a:ln>
          </c:spPr>
          <c:invertIfNegative val="0"/>
          <c:dLbls>
            <c:numFmt formatCode="#,##0.0" sourceLinked="0"/>
            <c:spPr>
              <a:noFill/>
              <a:ln>
                <a:noFill/>
              </a:ln>
              <a:effectLst/>
            </c:spPr>
            <c:txPr>
              <a:bodyPr wrap="square"/>
              <a:lstStyle/>
              <a:p>
                <a:pPr>
                  <a:defRPr sz="12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 7 Obj 8 trabajo seguro'!$E$36:$E$47</c:f>
              <c:strCach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strCache>
            </c:strRef>
          </c:cat>
          <c:val>
            <c:numRef>
              <c:f>'G 7 Obj 8 trabajo seguro'!$J$36:$J$47</c:f>
              <c:numCache>
                <c:formatCode>General</c:formatCode>
                <c:ptCount val="12"/>
                <c:pt idx="0">
                  <c:v>8.1208226221079691</c:v>
                </c:pt>
                <c:pt idx="1">
                  <c:v>9.8513640639698963</c:v>
                </c:pt>
                <c:pt idx="2">
                  <c:v>9.1381267738883629</c:v>
                </c:pt>
                <c:pt idx="3">
                  <c:v>9.6191588785046722</c:v>
                </c:pt>
                <c:pt idx="4">
                  <c:v>8.8380614657210401</c:v>
                </c:pt>
                <c:pt idx="5">
                  <c:v>8.0415183867141167</c:v>
                </c:pt>
                <c:pt idx="6">
                  <c:v>7.3207792207792206</c:v>
                </c:pt>
                <c:pt idx="7">
                  <c:v>6.9030303030303024</c:v>
                </c:pt>
                <c:pt idx="8">
                  <c:v>6.8961493582263707</c:v>
                </c:pt>
                <c:pt idx="9">
                  <c:v>6.506465517241379</c:v>
                </c:pt>
                <c:pt idx="10">
                  <c:v>6.1106796116504851</c:v>
                </c:pt>
                <c:pt idx="11">
                  <c:v>6.1123388581952121</c:v>
                </c:pt>
              </c:numCache>
            </c:numRef>
          </c:val>
          <c:extLst>
            <c:ext xmlns:c16="http://schemas.microsoft.com/office/drawing/2014/chart" uri="{C3380CC4-5D6E-409C-BE32-E72D297353CC}">
              <c16:uniqueId val="{00000001-7894-4785-836F-904B123337EB}"/>
            </c:ext>
          </c:extLst>
        </c:ser>
        <c:dLbls>
          <c:showLegendKey val="0"/>
          <c:showVal val="0"/>
          <c:showCatName val="0"/>
          <c:showSerName val="0"/>
          <c:showPercent val="0"/>
          <c:showBubbleSize val="0"/>
        </c:dLbls>
        <c:gapWidth val="150"/>
        <c:axId val="54056282"/>
        <c:axId val="7058543"/>
      </c:barChart>
      <c:catAx>
        <c:axId val="54056282"/>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ca-ES"/>
          </a:p>
        </c:txPr>
        <c:crossAx val="7058543"/>
        <c:crosses val="autoZero"/>
        <c:auto val="1"/>
        <c:lblAlgn val="ctr"/>
        <c:lblOffset val="100"/>
        <c:noMultiLvlLbl val="0"/>
      </c:catAx>
      <c:valAx>
        <c:axId val="7058543"/>
        <c:scaling>
          <c:orientation val="minMax"/>
          <c:max val="12"/>
          <c:min val="2"/>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1200" b="0" strike="noStrike" spc="-1">
                <a:solidFill>
                  <a:srgbClr val="595959"/>
                </a:solidFill>
                <a:latin typeface="Calibri"/>
              </a:defRPr>
            </a:pPr>
            <a:endParaRPr lang="ca-ES"/>
          </a:p>
        </c:txPr>
        <c:crossAx val="54056282"/>
        <c:crosses val="autoZero"/>
        <c:crossBetween val="between"/>
        <c:majorUnit val="2"/>
      </c:valAx>
      <c:spPr>
        <a:noFill/>
        <a:ln w="0">
          <a:noFill/>
        </a:ln>
      </c:spPr>
    </c:plotArea>
    <c:legend>
      <c:legendPos val="r"/>
      <c:layout>
        <c:manualLayout>
          <c:xMode val="edge"/>
          <c:yMode val="edge"/>
          <c:x val="9.0371452686781997E-2"/>
          <c:y val="0.91291105435876296"/>
          <c:w val="0.752998924079059"/>
          <c:h val="7.6671021260609706E-2"/>
        </c:manualLayout>
      </c:layout>
      <c:overlay val="0"/>
      <c:spPr>
        <a:noFill/>
        <a:ln w="0">
          <a:noFill/>
        </a:ln>
      </c:spPr>
      <c:txPr>
        <a:bodyPr/>
        <a:lstStyle/>
        <a:p>
          <a:pPr>
            <a:defRPr sz="12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40" b="1" strike="noStrike" spc="-1">
                <a:solidFill>
                  <a:srgbClr val="595959"/>
                </a:solidFill>
                <a:latin typeface="Calibri"/>
              </a:defRPr>
            </a:pPr>
            <a:r>
              <a:rPr lang="es-ES" sz="1440" b="1" strike="noStrike" spc="-1">
                <a:solidFill>
                  <a:srgbClr val="595959"/>
                </a:solidFill>
                <a:latin typeface="Calibri"/>
              </a:rPr>
              <a:t>Gràfic IIRA-1.8. Illes Balears: Accidents amb baixa en jornada de treball per tipus de contracte
(nombre d'accidents per cada 100 contractes)  </a:t>
            </a:r>
          </a:p>
        </c:rich>
      </c:tx>
      <c:overlay val="0"/>
      <c:spPr>
        <a:noFill/>
        <a:ln w="0">
          <a:noFill/>
        </a:ln>
      </c:spPr>
    </c:title>
    <c:autoTitleDeleted val="0"/>
    <c:plotArea>
      <c:layout>
        <c:manualLayout>
          <c:layoutTarget val="inner"/>
          <c:xMode val="edge"/>
          <c:yMode val="edge"/>
          <c:x val="6.0438258809594303E-2"/>
          <c:y val="8.7545047024698897E-2"/>
          <c:w val="0.88922120225051804"/>
          <c:h val="0.78482904104772799"/>
        </c:manualLayout>
      </c:layout>
      <c:barChart>
        <c:barDir val="col"/>
        <c:grouping val="clustered"/>
        <c:varyColors val="0"/>
        <c:ser>
          <c:idx val="0"/>
          <c:order val="0"/>
          <c:tx>
            <c:v>Contracte indefinit</c:v>
          </c:tx>
          <c:spPr>
            <a:solidFill>
              <a:srgbClr val="4472C4"/>
            </a:solidFill>
            <a:ln w="0">
              <a:noFill/>
            </a:ln>
          </c:spPr>
          <c:invertIfNegative val="0"/>
          <c:dLbls>
            <c:numFmt formatCode="#,##0.0" sourceLinked="0"/>
            <c:spPr>
              <a:noFill/>
              <a:ln>
                <a:noFill/>
              </a:ln>
              <a:effectLst/>
            </c:spPr>
            <c:txPr>
              <a:bodyPr wrap="square"/>
              <a:lstStyle/>
              <a:p>
                <a:pPr>
                  <a:defRPr sz="12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 7 Obj 8 trabajo seguro'!$E$36:$E$47</c:f>
              <c:strCach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strCache>
            </c:strRef>
          </c:cat>
          <c:val>
            <c:numRef>
              <c:f>'G 7 Obj 8 trabajo seguro'!$I$36:$I$47</c:f>
              <c:numCache>
                <c:formatCode>General</c:formatCode>
                <c:ptCount val="12"/>
                <c:pt idx="0">
                  <c:v>5.4020664869721475</c:v>
                </c:pt>
                <c:pt idx="1">
                  <c:v>5.1891252955082745</c:v>
                </c:pt>
                <c:pt idx="2">
                  <c:v>4.9729407083167532</c:v>
                </c:pt>
                <c:pt idx="3">
                  <c:v>4.2406374501992037</c:v>
                </c:pt>
                <c:pt idx="4">
                  <c:v>4.1740771812080535</c:v>
                </c:pt>
                <c:pt idx="5">
                  <c:v>4.145132743362832</c:v>
                </c:pt>
                <c:pt idx="6">
                  <c:v>3.3980291345329907</c:v>
                </c:pt>
                <c:pt idx="7">
                  <c:v>3.5402843601895739</c:v>
                </c:pt>
                <c:pt idx="8">
                  <c:v>3.6507936507936511</c:v>
                </c:pt>
                <c:pt idx="9">
                  <c:v>3.64665592264303</c:v>
                </c:pt>
                <c:pt idx="10">
                  <c:v>3.8701657458563536</c:v>
                </c:pt>
                <c:pt idx="11">
                  <c:v>3.9744186046511629</c:v>
                </c:pt>
              </c:numCache>
            </c:numRef>
          </c:val>
          <c:extLst>
            <c:ext xmlns:c16="http://schemas.microsoft.com/office/drawing/2014/chart" uri="{C3380CC4-5D6E-409C-BE32-E72D297353CC}">
              <c16:uniqueId val="{00000000-D4AB-476F-B1CC-ED11E7B57966}"/>
            </c:ext>
          </c:extLst>
        </c:ser>
        <c:ser>
          <c:idx val="1"/>
          <c:order val="1"/>
          <c:tx>
            <c:v>Contracte temporal</c:v>
          </c:tx>
          <c:spPr>
            <a:solidFill>
              <a:srgbClr val="ED7D31"/>
            </a:solidFill>
            <a:ln w="0">
              <a:solidFill>
                <a:srgbClr val="FFC000"/>
              </a:solidFill>
            </a:ln>
          </c:spPr>
          <c:invertIfNegative val="0"/>
          <c:dLbls>
            <c:numFmt formatCode="#,##0.0" sourceLinked="0"/>
            <c:spPr>
              <a:noFill/>
              <a:ln>
                <a:noFill/>
              </a:ln>
              <a:effectLst/>
            </c:spPr>
            <c:txPr>
              <a:bodyPr wrap="square"/>
              <a:lstStyle/>
              <a:p>
                <a:pPr>
                  <a:defRPr sz="12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 7 Obj 8 trabajo seguro'!$E$36:$E$47</c:f>
              <c:strCach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strCache>
            </c:strRef>
          </c:cat>
          <c:val>
            <c:numRef>
              <c:f>'G 7 Obj 8 trabajo seguro'!$J$36:$J$47</c:f>
              <c:numCache>
                <c:formatCode>General</c:formatCode>
                <c:ptCount val="12"/>
                <c:pt idx="0">
                  <c:v>8.1208226221079691</c:v>
                </c:pt>
                <c:pt idx="1">
                  <c:v>9.8513640639698963</c:v>
                </c:pt>
                <c:pt idx="2">
                  <c:v>9.1381267738883629</c:v>
                </c:pt>
                <c:pt idx="3">
                  <c:v>9.6191588785046722</c:v>
                </c:pt>
                <c:pt idx="4">
                  <c:v>8.8380614657210401</c:v>
                </c:pt>
                <c:pt idx="5">
                  <c:v>8.0415183867141167</c:v>
                </c:pt>
                <c:pt idx="6">
                  <c:v>7.3207792207792206</c:v>
                </c:pt>
                <c:pt idx="7">
                  <c:v>6.9030303030303024</c:v>
                </c:pt>
                <c:pt idx="8">
                  <c:v>6.8961493582263707</c:v>
                </c:pt>
                <c:pt idx="9">
                  <c:v>6.506465517241379</c:v>
                </c:pt>
                <c:pt idx="10">
                  <c:v>6.1106796116504851</c:v>
                </c:pt>
                <c:pt idx="11">
                  <c:v>6.1123388581952121</c:v>
                </c:pt>
              </c:numCache>
            </c:numRef>
          </c:val>
          <c:extLst>
            <c:ext xmlns:c16="http://schemas.microsoft.com/office/drawing/2014/chart" uri="{C3380CC4-5D6E-409C-BE32-E72D297353CC}">
              <c16:uniqueId val="{00000001-D4AB-476F-B1CC-ED11E7B57966}"/>
            </c:ext>
          </c:extLst>
        </c:ser>
        <c:dLbls>
          <c:showLegendKey val="0"/>
          <c:showVal val="0"/>
          <c:showCatName val="0"/>
          <c:showSerName val="0"/>
          <c:showPercent val="0"/>
          <c:showBubbleSize val="0"/>
        </c:dLbls>
        <c:gapWidth val="150"/>
        <c:axId val="57444235"/>
        <c:axId val="1766115"/>
      </c:barChart>
      <c:catAx>
        <c:axId val="57444235"/>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ca-ES"/>
          </a:p>
        </c:txPr>
        <c:crossAx val="1766115"/>
        <c:crosses val="autoZero"/>
        <c:auto val="1"/>
        <c:lblAlgn val="ctr"/>
        <c:lblOffset val="100"/>
        <c:noMultiLvlLbl val="0"/>
      </c:catAx>
      <c:valAx>
        <c:axId val="1766115"/>
        <c:scaling>
          <c:orientation val="minMax"/>
          <c:max val="12"/>
          <c:min val="2"/>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1200" b="0" strike="noStrike" spc="-1">
                <a:solidFill>
                  <a:srgbClr val="595959"/>
                </a:solidFill>
                <a:latin typeface="Calibri"/>
              </a:defRPr>
            </a:pPr>
            <a:endParaRPr lang="ca-ES"/>
          </a:p>
        </c:txPr>
        <c:crossAx val="57444235"/>
        <c:crosses val="autoZero"/>
        <c:crossBetween val="between"/>
        <c:majorUnit val="2"/>
      </c:valAx>
      <c:spPr>
        <a:noFill/>
        <a:ln w="0">
          <a:noFill/>
        </a:ln>
      </c:spPr>
    </c:plotArea>
    <c:legend>
      <c:legendPos val="r"/>
      <c:layout>
        <c:manualLayout>
          <c:xMode val="edge"/>
          <c:yMode val="edge"/>
          <c:x val="9.0371452686781997E-2"/>
          <c:y val="0.91291105435876296"/>
          <c:w val="0.752998924079059"/>
          <c:h val="7.6671021260609706E-2"/>
        </c:manualLayout>
      </c:layout>
      <c:overlay val="0"/>
      <c:spPr>
        <a:noFill/>
        <a:ln w="0">
          <a:noFill/>
        </a:ln>
      </c:spPr>
      <c:txPr>
        <a:bodyPr/>
        <a:lstStyle/>
        <a:p>
          <a:pPr>
            <a:defRPr sz="12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40" b="1" strike="noStrike" spc="-1">
                <a:solidFill>
                  <a:srgbClr val="595959"/>
                </a:solidFill>
                <a:latin typeface="Calibri"/>
              </a:defRPr>
            </a:pPr>
            <a:r>
              <a:rPr lang="es-ES" sz="1440" b="1" strike="noStrike" spc="-1">
                <a:solidFill>
                  <a:srgbClr val="595959"/>
                </a:solidFill>
                <a:latin typeface="Calibri"/>
              </a:rPr>
              <a:t>Gràfic IIRA-1.9. Illes Balears: accidents amb baixa en jornada de treball </a:t>
            </a:r>
          </a:p>
        </c:rich>
      </c:tx>
      <c:overlay val="0"/>
      <c:spPr>
        <a:noFill/>
        <a:ln w="0">
          <a:noFill/>
        </a:ln>
      </c:spPr>
    </c:title>
    <c:autoTitleDeleted val="0"/>
    <c:plotArea>
      <c:layout>
        <c:manualLayout>
          <c:layoutTarget val="inner"/>
          <c:xMode val="edge"/>
          <c:yMode val="edge"/>
          <c:x val="0.11776724903760701"/>
          <c:y val="0.110502196815798"/>
          <c:w val="0.78549007995262099"/>
          <c:h val="0.75764161194311896"/>
        </c:manualLayout>
      </c:layout>
      <c:lineChart>
        <c:grouping val="standard"/>
        <c:varyColors val="0"/>
        <c:ser>
          <c:idx val="0"/>
          <c:order val="0"/>
          <c:tx>
            <c:v>Contractes indefinits</c:v>
          </c:tx>
          <c:spPr>
            <a:ln w="28440" cap="rnd">
              <a:solidFill>
                <a:srgbClr val="4472C4"/>
              </a:solidFill>
              <a:round/>
            </a:ln>
          </c:spPr>
          <c:marker>
            <c:symbol val="none"/>
          </c:marker>
          <c:dLbls>
            <c:spPr>
              <a:noFill/>
              <a:ln>
                <a:noFill/>
              </a:ln>
              <a:effectLst/>
            </c:spPr>
            <c:txPr>
              <a:bodyPr wrap="square"/>
              <a:lstStyle/>
              <a:p>
                <a:pPr>
                  <a:defRPr sz="12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 7 Obj 8 trabajo seguro'!$A$8:$A$22</c:f>
              <c:numCache>
                <c:formatCode>@</c:formatCode>
                <c:ptCount val="15"/>
                <c:pt idx="0">
                  <c:v>2003</c:v>
                </c:pt>
                <c:pt idx="1">
                  <c:v>2004</c:v>
                </c:pt>
                <c:pt idx="2">
                  <c:v>2005</c:v>
                </c:pt>
                <c:pt idx="3">
                  <c:v>2006</c:v>
                </c:pt>
                <c:pt idx="4">
                  <c:v>2007</c:v>
                </c:pt>
                <c:pt idx="5">
                  <c:v>2008</c:v>
                </c:pt>
                <c:pt idx="6">
                  <c:v>2009</c:v>
                </c:pt>
                <c:pt idx="7">
                  <c:v>2010</c:v>
                </c:pt>
                <c:pt idx="8">
                  <c:v>2011</c:v>
                </c:pt>
                <c:pt idx="9">
                  <c:v>2012</c:v>
                </c:pt>
                <c:pt idx="10" formatCode="General">
                  <c:v>2013</c:v>
                </c:pt>
                <c:pt idx="11" formatCode="General">
                  <c:v>2014</c:v>
                </c:pt>
                <c:pt idx="12" formatCode="General">
                  <c:v>2015</c:v>
                </c:pt>
                <c:pt idx="13" formatCode="General">
                  <c:v>2016</c:v>
                </c:pt>
                <c:pt idx="14" formatCode="General">
                  <c:v>2017</c:v>
                </c:pt>
              </c:numCache>
            </c:numRef>
          </c:cat>
          <c:val>
            <c:numRef>
              <c:f>'G 7 Obj 8 trabajo seguro'!$C$8:$C$22</c:f>
              <c:numCache>
                <c:formatCode>#,##0</c:formatCode>
                <c:ptCount val="15"/>
                <c:pt idx="0">
                  <c:v>10860</c:v>
                </c:pt>
                <c:pt idx="1">
                  <c:v>11119</c:v>
                </c:pt>
                <c:pt idx="2">
                  <c:v>11578</c:v>
                </c:pt>
                <c:pt idx="3">
                  <c:v>12025</c:v>
                </c:pt>
                <c:pt idx="4">
                  <c:v>13170</c:v>
                </c:pt>
                <c:pt idx="5">
                  <c:v>12497</c:v>
                </c:pt>
                <c:pt idx="6">
                  <c:v>10644</c:v>
                </c:pt>
                <c:pt idx="7">
                  <c:v>9951</c:v>
                </c:pt>
                <c:pt idx="8">
                  <c:v>9368</c:v>
                </c:pt>
                <c:pt idx="9">
                  <c:v>7931</c:v>
                </c:pt>
                <c:pt idx="10">
                  <c:v>8217</c:v>
                </c:pt>
                <c:pt idx="11">
                  <c:v>8740</c:v>
                </c:pt>
                <c:pt idx="12">
                  <c:v>9051</c:v>
                </c:pt>
                <c:pt idx="13">
                  <c:v>9807</c:v>
                </c:pt>
                <c:pt idx="14">
                  <c:v>10254</c:v>
                </c:pt>
              </c:numCache>
            </c:numRef>
          </c:val>
          <c:smooth val="0"/>
          <c:extLst>
            <c:ext xmlns:c16="http://schemas.microsoft.com/office/drawing/2014/chart" uri="{C3380CC4-5D6E-409C-BE32-E72D297353CC}">
              <c16:uniqueId val="{00000000-CD61-4B42-AB6D-ACC04A095B34}"/>
            </c:ext>
          </c:extLst>
        </c:ser>
        <c:dLbls>
          <c:showLegendKey val="0"/>
          <c:showVal val="0"/>
          <c:showCatName val="0"/>
          <c:showSerName val="0"/>
          <c:showPercent val="0"/>
          <c:showBubbleSize val="0"/>
        </c:dLbls>
        <c:hiLowLines>
          <c:spPr>
            <a:ln w="0">
              <a:noFill/>
            </a:ln>
          </c:spPr>
        </c:hiLowLines>
        <c:marker val="1"/>
        <c:smooth val="0"/>
        <c:axId val="21675956"/>
        <c:axId val="76577409"/>
      </c:lineChart>
      <c:lineChart>
        <c:grouping val="standard"/>
        <c:varyColors val="0"/>
        <c:ser>
          <c:idx val="1"/>
          <c:order val="1"/>
          <c:tx>
            <c:v>Fixos discontinus (Escala dreta)</c:v>
          </c:tx>
          <c:spPr>
            <a:ln w="28440" cap="rnd">
              <a:solidFill>
                <a:srgbClr val="FFC000"/>
              </a:solidFill>
              <a:round/>
            </a:ln>
          </c:spPr>
          <c:marker>
            <c:symbol val="none"/>
          </c:marker>
          <c:dLbls>
            <c:spPr>
              <a:noFill/>
              <a:ln>
                <a:noFill/>
              </a:ln>
              <a:effectLst/>
            </c:spPr>
            <c:txPr>
              <a:bodyPr wrap="square"/>
              <a:lstStyle/>
              <a:p>
                <a:pPr>
                  <a:defRPr sz="12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 7 Obj 8 trabajo seguro'!$A$8:$A$22</c:f>
              <c:numCache>
                <c:formatCode>@</c:formatCode>
                <c:ptCount val="15"/>
                <c:pt idx="0">
                  <c:v>2003</c:v>
                </c:pt>
                <c:pt idx="1">
                  <c:v>2004</c:v>
                </c:pt>
                <c:pt idx="2">
                  <c:v>2005</c:v>
                </c:pt>
                <c:pt idx="3">
                  <c:v>2006</c:v>
                </c:pt>
                <c:pt idx="4">
                  <c:v>2007</c:v>
                </c:pt>
                <c:pt idx="5">
                  <c:v>2008</c:v>
                </c:pt>
                <c:pt idx="6">
                  <c:v>2009</c:v>
                </c:pt>
                <c:pt idx="7">
                  <c:v>2010</c:v>
                </c:pt>
                <c:pt idx="8">
                  <c:v>2011</c:v>
                </c:pt>
                <c:pt idx="9">
                  <c:v>2012</c:v>
                </c:pt>
                <c:pt idx="10" formatCode="General">
                  <c:v>2013</c:v>
                </c:pt>
                <c:pt idx="11" formatCode="General">
                  <c:v>2014</c:v>
                </c:pt>
                <c:pt idx="12" formatCode="General">
                  <c:v>2015</c:v>
                </c:pt>
                <c:pt idx="13" formatCode="General">
                  <c:v>2016</c:v>
                </c:pt>
                <c:pt idx="14" formatCode="General">
                  <c:v>2017</c:v>
                </c:pt>
              </c:numCache>
            </c:numRef>
          </c:cat>
          <c:val>
            <c:numRef>
              <c:f>'G 7 Obj 8 trabajo seguro'!$F$8:$F$22</c:f>
              <c:numCache>
                <c:formatCode>#,##0</c:formatCode>
                <c:ptCount val="15"/>
                <c:pt idx="0">
                  <c:v>1855</c:v>
                </c:pt>
                <c:pt idx="1">
                  <c:v>1886</c:v>
                </c:pt>
                <c:pt idx="2">
                  <c:v>1976</c:v>
                </c:pt>
                <c:pt idx="3">
                  <c:v>2022</c:v>
                </c:pt>
                <c:pt idx="4">
                  <c:v>2090</c:v>
                </c:pt>
                <c:pt idx="5">
                  <c:v>2223</c:v>
                </c:pt>
                <c:pt idx="6">
                  <c:v>1805</c:v>
                </c:pt>
                <c:pt idx="7">
                  <c:v>1872</c:v>
                </c:pt>
                <c:pt idx="8">
                  <c:v>2013</c:v>
                </c:pt>
                <c:pt idx="9">
                  <c:v>1732</c:v>
                </c:pt>
                <c:pt idx="10">
                  <c:v>1958</c:v>
                </c:pt>
                <c:pt idx="11">
                  <c:v>2240</c:v>
                </c:pt>
                <c:pt idx="12">
                  <c:v>2395</c:v>
                </c:pt>
                <c:pt idx="13">
                  <c:v>2753</c:v>
                </c:pt>
                <c:pt idx="14">
                  <c:v>2938</c:v>
                </c:pt>
              </c:numCache>
            </c:numRef>
          </c:val>
          <c:smooth val="0"/>
          <c:extLst>
            <c:ext xmlns:c16="http://schemas.microsoft.com/office/drawing/2014/chart" uri="{C3380CC4-5D6E-409C-BE32-E72D297353CC}">
              <c16:uniqueId val="{00000001-CD61-4B42-AB6D-ACC04A095B34}"/>
            </c:ext>
          </c:extLst>
        </c:ser>
        <c:dLbls>
          <c:showLegendKey val="0"/>
          <c:showVal val="0"/>
          <c:showCatName val="0"/>
          <c:showSerName val="0"/>
          <c:showPercent val="0"/>
          <c:showBubbleSize val="0"/>
        </c:dLbls>
        <c:hiLowLines>
          <c:spPr>
            <a:ln w="0">
              <a:noFill/>
            </a:ln>
          </c:spPr>
        </c:hiLowLines>
        <c:marker val="1"/>
        <c:smooth val="0"/>
        <c:axId val="22582283"/>
        <c:axId val="41885264"/>
      </c:lineChart>
      <c:catAx>
        <c:axId val="21675956"/>
        <c:scaling>
          <c:orientation val="minMax"/>
        </c:scaling>
        <c:delete val="0"/>
        <c:axPos val="b"/>
        <c:majorGridlines>
          <c:spPr>
            <a:ln w="9360">
              <a:solidFill>
                <a:srgbClr val="D9D9D9"/>
              </a:solidFill>
              <a:round/>
            </a:ln>
          </c:spPr>
        </c:majorGridlines>
        <c:numFmt formatCode="@"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ca-ES"/>
          </a:p>
        </c:txPr>
        <c:crossAx val="76577409"/>
        <c:crosses val="autoZero"/>
        <c:auto val="1"/>
        <c:lblAlgn val="ctr"/>
        <c:lblOffset val="100"/>
        <c:noMultiLvlLbl val="0"/>
      </c:catAx>
      <c:valAx>
        <c:axId val="76577409"/>
        <c:scaling>
          <c:orientation val="minMax"/>
          <c:min val="7500"/>
        </c:scaling>
        <c:delete val="0"/>
        <c:axPos val="l"/>
        <c:numFmt formatCode="#,##0" sourceLinked="0"/>
        <c:majorTickMark val="none"/>
        <c:minorTickMark val="none"/>
        <c:tickLblPos val="nextTo"/>
        <c:spPr>
          <a:ln w="6480">
            <a:noFill/>
          </a:ln>
        </c:spPr>
        <c:txPr>
          <a:bodyPr/>
          <a:lstStyle/>
          <a:p>
            <a:pPr>
              <a:defRPr sz="1200" b="0" strike="noStrike" spc="-1">
                <a:solidFill>
                  <a:srgbClr val="595959"/>
                </a:solidFill>
                <a:latin typeface="Calibri"/>
              </a:defRPr>
            </a:pPr>
            <a:endParaRPr lang="ca-ES"/>
          </a:p>
        </c:txPr>
        <c:crossAx val="21675956"/>
        <c:crosses val="autoZero"/>
        <c:crossBetween val="between"/>
      </c:valAx>
      <c:catAx>
        <c:axId val="22582283"/>
        <c:scaling>
          <c:orientation val="minMax"/>
        </c:scaling>
        <c:delete val="1"/>
        <c:axPos val="b"/>
        <c:numFmt formatCode="@" sourceLinked="1"/>
        <c:majorTickMark val="out"/>
        <c:minorTickMark val="none"/>
        <c:tickLblPos val="nextTo"/>
        <c:crossAx val="41885264"/>
        <c:crosses val="autoZero"/>
        <c:auto val="1"/>
        <c:lblAlgn val="ctr"/>
        <c:lblOffset val="100"/>
        <c:noMultiLvlLbl val="0"/>
      </c:catAx>
      <c:valAx>
        <c:axId val="41885264"/>
        <c:scaling>
          <c:orientation val="minMax"/>
          <c:min val="1300"/>
        </c:scaling>
        <c:delete val="0"/>
        <c:axPos val="r"/>
        <c:numFmt formatCode="#,##0" sourceLinked="0"/>
        <c:majorTickMark val="out"/>
        <c:minorTickMark val="none"/>
        <c:tickLblPos val="nextTo"/>
        <c:spPr>
          <a:ln w="6480">
            <a:noFill/>
          </a:ln>
        </c:spPr>
        <c:txPr>
          <a:bodyPr/>
          <a:lstStyle/>
          <a:p>
            <a:pPr>
              <a:defRPr sz="1200" b="0" strike="noStrike" spc="-1">
                <a:solidFill>
                  <a:srgbClr val="595959"/>
                </a:solidFill>
                <a:latin typeface="Calibri"/>
              </a:defRPr>
            </a:pPr>
            <a:endParaRPr lang="ca-ES"/>
          </a:p>
        </c:txPr>
        <c:crossAx val="22582283"/>
        <c:crosses val="max"/>
        <c:crossBetween val="between"/>
      </c:valAx>
      <c:spPr>
        <a:noFill/>
        <a:ln w="0">
          <a:noFill/>
        </a:ln>
      </c:spPr>
    </c:plotArea>
    <c:legend>
      <c:legendPos val="r"/>
      <c:layout>
        <c:manualLayout>
          <c:xMode val="edge"/>
          <c:yMode val="edge"/>
          <c:x val="0.26747484869559501"/>
          <c:y val="0.92750859907518501"/>
          <c:w val="0.54345925689924601"/>
          <c:h val="4.46340331937004E-2"/>
        </c:manualLayout>
      </c:layout>
      <c:overlay val="0"/>
      <c:spPr>
        <a:noFill/>
        <a:ln w="0">
          <a:noFill/>
        </a:ln>
      </c:spPr>
      <c:txPr>
        <a:bodyPr/>
        <a:lstStyle/>
        <a:p>
          <a:pPr>
            <a:defRPr sz="12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40" b="1" strike="noStrike" spc="-1">
                <a:solidFill>
                  <a:srgbClr val="595959"/>
                </a:solidFill>
                <a:latin typeface="Calibri"/>
              </a:defRPr>
            </a:pPr>
            <a:r>
              <a:rPr lang="es-ES" sz="1440" b="1" strike="noStrike" spc="-1">
                <a:solidFill>
                  <a:srgbClr val="595959"/>
                </a:solidFill>
                <a:latin typeface="Calibri"/>
              </a:rPr>
              <a:t>Gràfic IIR-1.9. Illes Balears: Accidents amb baixa en jornada de treball </a:t>
            </a:r>
          </a:p>
        </c:rich>
      </c:tx>
      <c:overlay val="0"/>
      <c:spPr>
        <a:noFill/>
        <a:ln w="0">
          <a:noFill/>
        </a:ln>
      </c:spPr>
    </c:title>
    <c:autoTitleDeleted val="0"/>
    <c:plotArea>
      <c:layout>
        <c:manualLayout>
          <c:layoutTarget val="inner"/>
          <c:xMode val="edge"/>
          <c:yMode val="edge"/>
          <c:x val="0.117762139749467"/>
          <c:y val="0.110510805500982"/>
          <c:w val="0.785499459806698"/>
          <c:h val="0.75767994284693696"/>
        </c:manualLayout>
      </c:layout>
      <c:lineChart>
        <c:grouping val="standard"/>
        <c:varyColors val="0"/>
        <c:ser>
          <c:idx val="0"/>
          <c:order val="0"/>
          <c:tx>
            <c:v>Contractes indefinits</c:v>
          </c:tx>
          <c:spPr>
            <a:ln w="28440" cap="rnd">
              <a:solidFill>
                <a:srgbClr val="4472C4"/>
              </a:solidFill>
              <a:round/>
            </a:ln>
          </c:spPr>
          <c:marker>
            <c:symbol val="none"/>
          </c:marker>
          <c:dLbls>
            <c:spPr>
              <a:noFill/>
              <a:ln>
                <a:noFill/>
              </a:ln>
              <a:effectLst/>
            </c:spPr>
            <c:txPr>
              <a:bodyPr wrap="square"/>
              <a:lstStyle/>
              <a:p>
                <a:pPr>
                  <a:defRPr sz="12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 7 Obj 8 trabajo seguro'!$A$8:$A$22</c:f>
              <c:numCache>
                <c:formatCode>@</c:formatCode>
                <c:ptCount val="15"/>
                <c:pt idx="0">
                  <c:v>2003</c:v>
                </c:pt>
                <c:pt idx="1">
                  <c:v>2004</c:v>
                </c:pt>
                <c:pt idx="2">
                  <c:v>2005</c:v>
                </c:pt>
                <c:pt idx="3">
                  <c:v>2006</c:v>
                </c:pt>
                <c:pt idx="4">
                  <c:v>2007</c:v>
                </c:pt>
                <c:pt idx="5">
                  <c:v>2008</c:v>
                </c:pt>
                <c:pt idx="6">
                  <c:v>2009</c:v>
                </c:pt>
                <c:pt idx="7">
                  <c:v>2010</c:v>
                </c:pt>
                <c:pt idx="8">
                  <c:v>2011</c:v>
                </c:pt>
                <c:pt idx="9">
                  <c:v>2012</c:v>
                </c:pt>
                <c:pt idx="10" formatCode="General">
                  <c:v>2013</c:v>
                </c:pt>
                <c:pt idx="11" formatCode="General">
                  <c:v>2014</c:v>
                </c:pt>
                <c:pt idx="12" formatCode="General">
                  <c:v>2015</c:v>
                </c:pt>
                <c:pt idx="13" formatCode="General">
                  <c:v>2016</c:v>
                </c:pt>
                <c:pt idx="14" formatCode="General">
                  <c:v>2017</c:v>
                </c:pt>
              </c:numCache>
            </c:numRef>
          </c:cat>
          <c:val>
            <c:numRef>
              <c:f>'G 7 Obj 8 trabajo seguro'!$C$8:$C$22</c:f>
              <c:numCache>
                <c:formatCode>#,##0</c:formatCode>
                <c:ptCount val="15"/>
                <c:pt idx="0">
                  <c:v>10860</c:v>
                </c:pt>
                <c:pt idx="1">
                  <c:v>11119</c:v>
                </c:pt>
                <c:pt idx="2">
                  <c:v>11578</c:v>
                </c:pt>
                <c:pt idx="3">
                  <c:v>12025</c:v>
                </c:pt>
                <c:pt idx="4">
                  <c:v>13170</c:v>
                </c:pt>
                <c:pt idx="5">
                  <c:v>12497</c:v>
                </c:pt>
                <c:pt idx="6">
                  <c:v>10644</c:v>
                </c:pt>
                <c:pt idx="7">
                  <c:v>9951</c:v>
                </c:pt>
                <c:pt idx="8">
                  <c:v>9368</c:v>
                </c:pt>
                <c:pt idx="9">
                  <c:v>7931</c:v>
                </c:pt>
                <c:pt idx="10">
                  <c:v>8217</c:v>
                </c:pt>
                <c:pt idx="11">
                  <c:v>8740</c:v>
                </c:pt>
                <c:pt idx="12">
                  <c:v>9051</c:v>
                </c:pt>
                <c:pt idx="13">
                  <c:v>9807</c:v>
                </c:pt>
                <c:pt idx="14">
                  <c:v>10254</c:v>
                </c:pt>
              </c:numCache>
            </c:numRef>
          </c:val>
          <c:smooth val="0"/>
          <c:extLst>
            <c:ext xmlns:c16="http://schemas.microsoft.com/office/drawing/2014/chart" uri="{C3380CC4-5D6E-409C-BE32-E72D297353CC}">
              <c16:uniqueId val="{00000000-0756-49C4-95DF-0B70FE1FF568}"/>
            </c:ext>
          </c:extLst>
        </c:ser>
        <c:dLbls>
          <c:showLegendKey val="0"/>
          <c:showVal val="0"/>
          <c:showCatName val="0"/>
          <c:showSerName val="0"/>
          <c:showPercent val="0"/>
          <c:showBubbleSize val="0"/>
        </c:dLbls>
        <c:hiLowLines>
          <c:spPr>
            <a:ln w="0">
              <a:noFill/>
            </a:ln>
          </c:spPr>
        </c:hiLowLines>
        <c:marker val="1"/>
        <c:smooth val="0"/>
        <c:axId val="14415498"/>
        <c:axId val="12197400"/>
      </c:lineChart>
      <c:lineChart>
        <c:grouping val="standard"/>
        <c:varyColors val="0"/>
        <c:ser>
          <c:idx val="1"/>
          <c:order val="1"/>
          <c:tx>
            <c:v>Fixos discontinus (Escala dreta)</c:v>
          </c:tx>
          <c:spPr>
            <a:ln w="28440" cap="rnd">
              <a:solidFill>
                <a:srgbClr val="FFC000"/>
              </a:solidFill>
              <a:round/>
            </a:ln>
          </c:spPr>
          <c:marker>
            <c:symbol val="none"/>
          </c:marker>
          <c:dLbls>
            <c:spPr>
              <a:noFill/>
              <a:ln>
                <a:noFill/>
              </a:ln>
              <a:effectLst/>
            </c:spPr>
            <c:txPr>
              <a:bodyPr wrap="square"/>
              <a:lstStyle/>
              <a:p>
                <a:pPr>
                  <a:defRPr sz="12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 7 Obj 8 trabajo seguro'!$A$8:$A$22</c:f>
              <c:numCache>
                <c:formatCode>@</c:formatCode>
                <c:ptCount val="15"/>
                <c:pt idx="0">
                  <c:v>2003</c:v>
                </c:pt>
                <c:pt idx="1">
                  <c:v>2004</c:v>
                </c:pt>
                <c:pt idx="2">
                  <c:v>2005</c:v>
                </c:pt>
                <c:pt idx="3">
                  <c:v>2006</c:v>
                </c:pt>
                <c:pt idx="4">
                  <c:v>2007</c:v>
                </c:pt>
                <c:pt idx="5">
                  <c:v>2008</c:v>
                </c:pt>
                <c:pt idx="6">
                  <c:v>2009</c:v>
                </c:pt>
                <c:pt idx="7">
                  <c:v>2010</c:v>
                </c:pt>
                <c:pt idx="8">
                  <c:v>2011</c:v>
                </c:pt>
                <c:pt idx="9">
                  <c:v>2012</c:v>
                </c:pt>
                <c:pt idx="10" formatCode="General">
                  <c:v>2013</c:v>
                </c:pt>
                <c:pt idx="11" formatCode="General">
                  <c:v>2014</c:v>
                </c:pt>
                <c:pt idx="12" formatCode="General">
                  <c:v>2015</c:v>
                </c:pt>
                <c:pt idx="13" formatCode="General">
                  <c:v>2016</c:v>
                </c:pt>
                <c:pt idx="14" formatCode="General">
                  <c:v>2017</c:v>
                </c:pt>
              </c:numCache>
            </c:numRef>
          </c:cat>
          <c:val>
            <c:numRef>
              <c:f>'G 7 Obj 8 trabajo seguro'!$F$8:$F$22</c:f>
              <c:numCache>
                <c:formatCode>#,##0</c:formatCode>
                <c:ptCount val="15"/>
                <c:pt idx="0">
                  <c:v>1855</c:v>
                </c:pt>
                <c:pt idx="1">
                  <c:v>1886</c:v>
                </c:pt>
                <c:pt idx="2">
                  <c:v>1976</c:v>
                </c:pt>
                <c:pt idx="3">
                  <c:v>2022</c:v>
                </c:pt>
                <c:pt idx="4">
                  <c:v>2090</c:v>
                </c:pt>
                <c:pt idx="5">
                  <c:v>2223</c:v>
                </c:pt>
                <c:pt idx="6">
                  <c:v>1805</c:v>
                </c:pt>
                <c:pt idx="7">
                  <c:v>1872</c:v>
                </c:pt>
                <c:pt idx="8">
                  <c:v>2013</c:v>
                </c:pt>
                <c:pt idx="9">
                  <c:v>1732</c:v>
                </c:pt>
                <c:pt idx="10">
                  <c:v>1958</c:v>
                </c:pt>
                <c:pt idx="11">
                  <c:v>2240</c:v>
                </c:pt>
                <c:pt idx="12">
                  <c:v>2395</c:v>
                </c:pt>
                <c:pt idx="13">
                  <c:v>2753</c:v>
                </c:pt>
                <c:pt idx="14">
                  <c:v>2938</c:v>
                </c:pt>
              </c:numCache>
            </c:numRef>
          </c:val>
          <c:smooth val="0"/>
          <c:extLst>
            <c:ext xmlns:c16="http://schemas.microsoft.com/office/drawing/2014/chart" uri="{C3380CC4-5D6E-409C-BE32-E72D297353CC}">
              <c16:uniqueId val="{00000001-0756-49C4-95DF-0B70FE1FF568}"/>
            </c:ext>
          </c:extLst>
        </c:ser>
        <c:dLbls>
          <c:showLegendKey val="0"/>
          <c:showVal val="0"/>
          <c:showCatName val="0"/>
          <c:showSerName val="0"/>
          <c:showPercent val="0"/>
          <c:showBubbleSize val="0"/>
        </c:dLbls>
        <c:hiLowLines>
          <c:spPr>
            <a:ln w="0">
              <a:noFill/>
            </a:ln>
          </c:spPr>
        </c:hiLowLines>
        <c:marker val="1"/>
        <c:smooth val="0"/>
        <c:axId val="13289709"/>
        <c:axId val="80891667"/>
      </c:lineChart>
      <c:catAx>
        <c:axId val="14415498"/>
        <c:scaling>
          <c:orientation val="minMax"/>
        </c:scaling>
        <c:delete val="0"/>
        <c:axPos val="b"/>
        <c:majorGridlines>
          <c:spPr>
            <a:ln w="9360">
              <a:solidFill>
                <a:srgbClr val="D9D9D9"/>
              </a:solidFill>
              <a:round/>
            </a:ln>
          </c:spPr>
        </c:majorGridlines>
        <c:numFmt formatCode="@"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ca-ES"/>
          </a:p>
        </c:txPr>
        <c:crossAx val="12197400"/>
        <c:crosses val="autoZero"/>
        <c:auto val="1"/>
        <c:lblAlgn val="ctr"/>
        <c:lblOffset val="100"/>
        <c:noMultiLvlLbl val="0"/>
      </c:catAx>
      <c:valAx>
        <c:axId val="12197400"/>
        <c:scaling>
          <c:orientation val="minMax"/>
          <c:min val="7500"/>
        </c:scaling>
        <c:delete val="0"/>
        <c:axPos val="l"/>
        <c:numFmt formatCode="#,##0" sourceLinked="0"/>
        <c:majorTickMark val="none"/>
        <c:minorTickMark val="none"/>
        <c:tickLblPos val="nextTo"/>
        <c:spPr>
          <a:ln w="6480">
            <a:noFill/>
          </a:ln>
        </c:spPr>
        <c:txPr>
          <a:bodyPr/>
          <a:lstStyle/>
          <a:p>
            <a:pPr>
              <a:defRPr sz="1200" b="0" strike="noStrike" spc="-1">
                <a:solidFill>
                  <a:srgbClr val="595959"/>
                </a:solidFill>
                <a:latin typeface="Calibri"/>
              </a:defRPr>
            </a:pPr>
            <a:endParaRPr lang="ca-ES"/>
          </a:p>
        </c:txPr>
        <c:crossAx val="14415498"/>
        <c:crosses val="autoZero"/>
        <c:crossBetween val="between"/>
      </c:valAx>
      <c:catAx>
        <c:axId val="13289709"/>
        <c:scaling>
          <c:orientation val="minMax"/>
        </c:scaling>
        <c:delete val="1"/>
        <c:axPos val="b"/>
        <c:numFmt formatCode="@" sourceLinked="1"/>
        <c:majorTickMark val="out"/>
        <c:minorTickMark val="none"/>
        <c:tickLblPos val="nextTo"/>
        <c:crossAx val="80891667"/>
        <c:crosses val="autoZero"/>
        <c:auto val="1"/>
        <c:lblAlgn val="ctr"/>
        <c:lblOffset val="100"/>
        <c:noMultiLvlLbl val="0"/>
      </c:catAx>
      <c:valAx>
        <c:axId val="80891667"/>
        <c:scaling>
          <c:orientation val="minMax"/>
          <c:min val="1300"/>
        </c:scaling>
        <c:delete val="0"/>
        <c:axPos val="r"/>
        <c:numFmt formatCode="#,##0" sourceLinked="0"/>
        <c:majorTickMark val="out"/>
        <c:minorTickMark val="none"/>
        <c:tickLblPos val="nextTo"/>
        <c:spPr>
          <a:ln w="6480">
            <a:noFill/>
          </a:ln>
        </c:spPr>
        <c:txPr>
          <a:bodyPr/>
          <a:lstStyle/>
          <a:p>
            <a:pPr>
              <a:defRPr sz="1200" b="0" strike="noStrike" spc="-1">
                <a:solidFill>
                  <a:srgbClr val="595959"/>
                </a:solidFill>
                <a:latin typeface="Calibri"/>
              </a:defRPr>
            </a:pPr>
            <a:endParaRPr lang="ca-ES"/>
          </a:p>
        </c:txPr>
        <c:crossAx val="13289709"/>
        <c:crosses val="max"/>
        <c:crossBetween val="between"/>
      </c:valAx>
      <c:spPr>
        <a:noFill/>
        <a:ln w="0">
          <a:noFill/>
        </a:ln>
      </c:spPr>
    </c:plotArea>
    <c:legend>
      <c:legendPos val="r"/>
      <c:layout>
        <c:manualLayout>
          <c:xMode val="edge"/>
          <c:yMode val="edge"/>
          <c:x val="0.26747484869559501"/>
          <c:y val="0.92750859907518501"/>
          <c:w val="0.54345925689924601"/>
          <c:h val="4.46340331937004E-2"/>
        </c:manualLayout>
      </c:layout>
      <c:overlay val="0"/>
      <c:spPr>
        <a:noFill/>
        <a:ln w="0">
          <a:noFill/>
        </a:ln>
      </c:spPr>
      <c:txPr>
        <a:bodyPr/>
        <a:lstStyle/>
        <a:p>
          <a:pPr>
            <a:defRPr sz="12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40" b="0" strike="noStrike" spc="-1">
                <a:solidFill>
                  <a:srgbClr val="595959"/>
                </a:solidFill>
                <a:latin typeface="Calibri"/>
              </a:defRPr>
            </a:pPr>
            <a:r>
              <a:rPr lang="es-ES" sz="1440" b="0" strike="noStrike" spc="-1">
                <a:solidFill>
                  <a:srgbClr val="595959"/>
                </a:solidFill>
                <a:latin typeface="Calibri"/>
              </a:rPr>
              <a:t>Gràfic IIR-1.10: Illes Balears. Nombre d'accidents amb baixa laboral en jornada de treball per grup d'ocupació (%). Any 2020 </a:t>
            </a:r>
          </a:p>
        </c:rich>
      </c:tx>
      <c:overlay val="0"/>
      <c:spPr>
        <a:noFill/>
        <a:ln w="0">
          <a:noFill/>
        </a:ln>
      </c:spPr>
    </c:title>
    <c:autoTitleDeleted val="0"/>
    <c:plotArea>
      <c:layout/>
      <c:barChart>
        <c:barDir val="col"/>
        <c:grouping val="clustered"/>
        <c:varyColors val="0"/>
        <c:ser>
          <c:idx val="0"/>
          <c:order val="0"/>
          <c:spPr>
            <a:solidFill>
              <a:srgbClr val="4472C4"/>
            </a:solidFill>
            <a:ln w="0">
              <a:noFill/>
            </a:ln>
          </c:spPr>
          <c:invertIfNegative val="0"/>
          <c:dLbls>
            <c:spPr>
              <a:noFill/>
              <a:ln>
                <a:noFill/>
              </a:ln>
              <a:effectLst/>
            </c:spPr>
            <c:txPr>
              <a:bodyPr wrap="square"/>
              <a:lstStyle/>
              <a:p>
                <a:pPr>
                  <a:defRPr sz="12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[1]pcaxis!$A$45:$A$60</c:f>
              <c:numCache>
                <c:formatCode>General</c:formatCode>
                <c:ptCount val="16"/>
              </c:numCache>
            </c:numRef>
          </c:cat>
          <c:val>
            <c:numRef>
              <c:f>[1]pcaxis!$B$45:$B$60</c:f>
              <c:numCache>
                <c:formatCode>General</c:formatCode>
                <c:ptCount val="16"/>
              </c:numCache>
            </c:numRef>
          </c:val>
          <c:extLst>
            <c:ext xmlns:c16="http://schemas.microsoft.com/office/drawing/2014/chart" uri="{C3380CC4-5D6E-409C-BE32-E72D297353CC}">
              <c16:uniqueId val="{00000000-7578-48C8-803E-4F7D7634FD7C}"/>
            </c:ext>
          </c:extLst>
        </c:ser>
        <c:dLbls>
          <c:showLegendKey val="0"/>
          <c:showVal val="0"/>
          <c:showCatName val="0"/>
          <c:showSerName val="0"/>
          <c:showPercent val="0"/>
          <c:showBubbleSize val="0"/>
        </c:dLbls>
        <c:gapWidth val="219"/>
        <c:overlap val="-27"/>
        <c:axId val="77466574"/>
        <c:axId val="71622344"/>
      </c:barChart>
      <c:catAx>
        <c:axId val="77466574"/>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D9D9D9"/>
            </a:solidFill>
            <a:round/>
          </a:ln>
        </c:spPr>
        <c:txPr>
          <a:bodyPr rot="-5400000"/>
          <a:lstStyle/>
          <a:p>
            <a:pPr>
              <a:defRPr sz="1100" b="0" strike="noStrike" spc="-1">
                <a:solidFill>
                  <a:srgbClr val="595959"/>
                </a:solidFill>
                <a:latin typeface="Calibri"/>
              </a:defRPr>
            </a:pPr>
            <a:endParaRPr lang="ca-ES"/>
          </a:p>
        </c:txPr>
        <c:crossAx val="71622344"/>
        <c:crosses val="autoZero"/>
        <c:auto val="1"/>
        <c:lblAlgn val="ctr"/>
        <c:lblOffset val="100"/>
        <c:noMultiLvlLbl val="0"/>
      </c:catAx>
      <c:valAx>
        <c:axId val="71622344"/>
        <c:scaling>
          <c:orientation val="minMax"/>
        </c:scaling>
        <c:delete val="1"/>
        <c:axPos val="l"/>
        <c:majorGridlines>
          <c:spPr>
            <a:ln w="9360">
              <a:solidFill>
                <a:srgbClr val="D9D9D9"/>
              </a:solidFill>
              <a:round/>
            </a:ln>
          </c:spPr>
        </c:majorGridlines>
        <c:numFmt formatCode="General" sourceLinked="1"/>
        <c:majorTickMark val="none"/>
        <c:minorTickMark val="none"/>
        <c:tickLblPos val="nextTo"/>
        <c:crossAx val="77466574"/>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40" b="0" strike="noStrike" spc="-1">
                <a:solidFill>
                  <a:srgbClr val="595959"/>
                </a:solidFill>
                <a:latin typeface="Calibri"/>
              </a:defRPr>
            </a:pPr>
            <a:r>
              <a:rPr lang="es-ES" sz="1440" b="0" strike="noStrike" spc="-1">
                <a:solidFill>
                  <a:srgbClr val="595959"/>
                </a:solidFill>
                <a:latin typeface="Calibri"/>
              </a:rPr>
              <a:t>Gràfic IIR-1.1. Renda per càpita (Euros)</a:t>
            </a:r>
          </a:p>
        </c:rich>
      </c:tx>
      <c:overlay val="0"/>
      <c:spPr>
        <a:noFill/>
        <a:ln w="0">
          <a:noFill/>
        </a:ln>
      </c:spPr>
    </c:title>
    <c:autoTitleDeleted val="0"/>
    <c:plotArea>
      <c:layout/>
      <c:lineChart>
        <c:grouping val="standard"/>
        <c:varyColors val="0"/>
        <c:ser>
          <c:idx val="0"/>
          <c:order val="0"/>
          <c:tx>
            <c:v>Illes Balears</c:v>
          </c:tx>
          <c:spPr>
            <a:ln w="28440" cap="rnd">
              <a:solidFill>
                <a:srgbClr val="FFC000"/>
              </a:solidFill>
              <a:round/>
            </a:ln>
          </c:spPr>
          <c:marker>
            <c:symbol val="none"/>
          </c:marker>
          <c:dLbls>
            <c:spPr>
              <a:noFill/>
              <a:ln>
                <a:noFill/>
              </a:ln>
              <a:effectLst/>
            </c:spPr>
            <c:txPr>
              <a:bodyPr wrap="square"/>
              <a:lstStyle/>
              <a:p>
                <a:pPr>
                  <a:defRPr sz="12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'8.1 PIBpc (G1, G2 y G3)'!$C$10:$V$10</c:f>
              <c:numCache>
                <c:formatCode>#,##0</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'8.1 PIBpc (G1, G2 y G3)'!$C$11:$V$11</c:f>
              <c:numCache>
                <c:formatCode>#,##0</c:formatCode>
                <c:ptCount val="20"/>
                <c:pt idx="0">
                  <c:v>20094</c:v>
                </c:pt>
                <c:pt idx="1">
                  <c:v>21353</c:v>
                </c:pt>
                <c:pt idx="2">
                  <c:v>21793</c:v>
                </c:pt>
                <c:pt idx="3">
                  <c:v>22029</c:v>
                </c:pt>
                <c:pt idx="4">
                  <c:v>22858</c:v>
                </c:pt>
                <c:pt idx="5">
                  <c:v>23874</c:v>
                </c:pt>
                <c:pt idx="6">
                  <c:v>25010</c:v>
                </c:pt>
                <c:pt idx="7">
                  <c:v>25811</c:v>
                </c:pt>
                <c:pt idx="8">
                  <c:v>26077</c:v>
                </c:pt>
                <c:pt idx="9">
                  <c:v>24561</c:v>
                </c:pt>
                <c:pt idx="10">
                  <c:v>24397</c:v>
                </c:pt>
                <c:pt idx="11">
                  <c:v>24098</c:v>
                </c:pt>
                <c:pt idx="12">
                  <c:v>23525</c:v>
                </c:pt>
                <c:pt idx="13">
                  <c:v>23304</c:v>
                </c:pt>
                <c:pt idx="14">
                  <c:v>23892</c:v>
                </c:pt>
                <c:pt idx="15">
                  <c:v>25002</c:v>
                </c:pt>
                <c:pt idx="16">
                  <c:v>26093</c:v>
                </c:pt>
                <c:pt idx="17">
                  <c:v>27102</c:v>
                </c:pt>
                <c:pt idx="18">
                  <c:v>27870</c:v>
                </c:pt>
                <c:pt idx="19">
                  <c:v>28213</c:v>
                </c:pt>
              </c:numCache>
            </c:numRef>
          </c:val>
          <c:smooth val="0"/>
          <c:extLst>
            <c:ext xmlns:c16="http://schemas.microsoft.com/office/drawing/2014/chart" uri="{C3380CC4-5D6E-409C-BE32-E72D297353CC}">
              <c16:uniqueId val="{00000000-8BDA-4335-BB7B-408F7D4EAF9B}"/>
            </c:ext>
          </c:extLst>
        </c:ser>
        <c:ser>
          <c:idx val="1"/>
          <c:order val="1"/>
          <c:tx>
            <c:strRef>
              <c:f>'8.1 PIBpc (G1, G2 y G3)'!$B$12</c:f>
              <c:strCache>
                <c:ptCount val="1"/>
                <c:pt idx="0">
                  <c:v>Total Nacional</c:v>
                </c:pt>
              </c:strCache>
            </c:strRef>
          </c:tx>
          <c:spPr>
            <a:ln w="28440" cap="rnd">
              <a:solidFill>
                <a:srgbClr val="000000"/>
              </a:solidFill>
              <a:round/>
            </a:ln>
          </c:spPr>
          <c:marker>
            <c:symbol val="none"/>
          </c:marker>
          <c:dLbls>
            <c:spPr>
              <a:noFill/>
              <a:ln>
                <a:noFill/>
              </a:ln>
              <a:effectLst/>
            </c:spPr>
            <c:txPr>
              <a:bodyPr wrap="square"/>
              <a:lstStyle/>
              <a:p>
                <a:pPr>
                  <a:defRPr sz="12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'8.1 PIBpc (G1, G2 y G3)'!$C$10:$V$10</c:f>
              <c:numCache>
                <c:formatCode>#,##0</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'8.1 PIBpc (G1, G2 y G3)'!$C$12:$V$12</c:f>
              <c:numCache>
                <c:formatCode>#,##0</c:formatCode>
                <c:ptCount val="20"/>
                <c:pt idx="0">
                  <c:v>15975</c:v>
                </c:pt>
                <c:pt idx="1">
                  <c:v>17196</c:v>
                </c:pt>
                <c:pt idx="2">
                  <c:v>18095</c:v>
                </c:pt>
                <c:pt idx="3">
                  <c:v>19013</c:v>
                </c:pt>
                <c:pt idx="4">
                  <c:v>20053</c:v>
                </c:pt>
                <c:pt idx="5">
                  <c:v>21239</c:v>
                </c:pt>
                <c:pt idx="6">
                  <c:v>22629</c:v>
                </c:pt>
                <c:pt idx="7">
                  <c:v>23776</c:v>
                </c:pt>
                <c:pt idx="8">
                  <c:v>24129</c:v>
                </c:pt>
                <c:pt idx="9">
                  <c:v>23062</c:v>
                </c:pt>
                <c:pt idx="10">
                  <c:v>23038</c:v>
                </c:pt>
                <c:pt idx="11">
                  <c:v>22761</c:v>
                </c:pt>
                <c:pt idx="12">
                  <c:v>22048</c:v>
                </c:pt>
                <c:pt idx="13">
                  <c:v>21899</c:v>
                </c:pt>
                <c:pt idx="14">
                  <c:v>22218</c:v>
                </c:pt>
                <c:pt idx="15">
                  <c:v>23219</c:v>
                </c:pt>
                <c:pt idx="16">
                  <c:v>23979</c:v>
                </c:pt>
                <c:pt idx="17">
                  <c:v>24969</c:v>
                </c:pt>
                <c:pt idx="18">
                  <c:v>25771</c:v>
                </c:pt>
                <c:pt idx="19">
                  <c:v>26426</c:v>
                </c:pt>
              </c:numCache>
            </c:numRef>
          </c:val>
          <c:smooth val="0"/>
          <c:extLst>
            <c:ext xmlns:c16="http://schemas.microsoft.com/office/drawing/2014/chart" uri="{C3380CC4-5D6E-409C-BE32-E72D297353CC}">
              <c16:uniqueId val="{00000001-8BDA-4335-BB7B-408F7D4EAF9B}"/>
            </c:ext>
          </c:extLst>
        </c:ser>
        <c:dLbls>
          <c:showLegendKey val="0"/>
          <c:showVal val="0"/>
          <c:showCatName val="0"/>
          <c:showSerName val="0"/>
          <c:showPercent val="0"/>
          <c:showBubbleSize val="0"/>
        </c:dLbls>
        <c:hiLowLines>
          <c:spPr>
            <a:ln w="0">
              <a:noFill/>
            </a:ln>
          </c:spPr>
        </c:hiLowLines>
        <c:smooth val="0"/>
        <c:axId val="22523965"/>
        <c:axId val="41640222"/>
      </c:lineChart>
      <c:catAx>
        <c:axId val="22523965"/>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200" b="0" strike="noStrike" spc="-1">
                <a:solidFill>
                  <a:srgbClr val="595959"/>
                </a:solidFill>
                <a:latin typeface="Calibri"/>
              </a:defRPr>
            </a:pPr>
            <a:endParaRPr lang="ca-ES"/>
          </a:p>
        </c:txPr>
        <c:crossAx val="41640222"/>
        <c:crosses val="autoZero"/>
        <c:auto val="1"/>
        <c:lblAlgn val="ctr"/>
        <c:lblOffset val="100"/>
        <c:noMultiLvlLbl val="0"/>
      </c:catAx>
      <c:valAx>
        <c:axId val="41640222"/>
        <c:scaling>
          <c:orientation val="minMax"/>
          <c:min val="15000"/>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200" b="0" strike="noStrike" spc="-1">
                <a:solidFill>
                  <a:srgbClr val="595959"/>
                </a:solidFill>
                <a:latin typeface="Calibri"/>
              </a:defRPr>
            </a:pPr>
            <a:endParaRPr lang="ca-ES"/>
          </a:p>
        </c:txPr>
        <c:crossAx val="22523965"/>
        <c:crosses val="autoZero"/>
        <c:crossBetween val="between"/>
      </c:valAx>
      <c:spPr>
        <a:noFill/>
        <a:ln w="0">
          <a:noFill/>
        </a:ln>
      </c:spPr>
    </c:plotArea>
    <c:legend>
      <c:legendPos val="b"/>
      <c:overlay val="0"/>
      <c:spPr>
        <a:noFill/>
        <a:ln w="0">
          <a:noFill/>
        </a:ln>
      </c:spPr>
      <c:txPr>
        <a:bodyPr/>
        <a:lstStyle/>
        <a:p>
          <a:pPr>
            <a:defRPr sz="12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40" b="0" strike="noStrike" spc="-1">
                <a:solidFill>
                  <a:srgbClr val="595959"/>
                </a:solidFill>
                <a:latin typeface="Calibri"/>
              </a:defRPr>
            </a:pPr>
            <a:r>
              <a:rPr lang="es-ES" sz="1440" b="0" strike="noStrike" spc="-1">
                <a:solidFill>
                  <a:srgbClr val="595959"/>
                </a:solidFill>
                <a:latin typeface="Calibri"/>
              </a:rPr>
              <a:t>Gràfic IIRA-1.10: Illes Balears. Nombre d'accidents amb baixa laboral en jornada de treball per grup d'ocupació (%). Any 2020 </a:t>
            </a:r>
          </a:p>
        </c:rich>
      </c:tx>
      <c:overlay val="0"/>
      <c:spPr>
        <a:noFill/>
        <a:ln w="0">
          <a:noFill/>
        </a:ln>
      </c:spPr>
    </c:title>
    <c:autoTitleDeleted val="0"/>
    <c:plotArea>
      <c:layout/>
      <c:barChart>
        <c:barDir val="col"/>
        <c:grouping val="clustered"/>
        <c:varyColors val="0"/>
        <c:ser>
          <c:idx val="0"/>
          <c:order val="0"/>
          <c:spPr>
            <a:solidFill>
              <a:srgbClr val="4472C4"/>
            </a:solidFill>
            <a:ln w="0">
              <a:noFill/>
            </a:ln>
          </c:spPr>
          <c:invertIfNegative val="0"/>
          <c:dLbls>
            <c:spPr>
              <a:noFill/>
              <a:ln>
                <a:noFill/>
              </a:ln>
              <a:effectLst/>
            </c:spPr>
            <c:txPr>
              <a:bodyPr wrap="square"/>
              <a:lstStyle/>
              <a:p>
                <a:pPr>
                  <a:defRPr sz="12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'GA10'!$S$9:$S$24</c:f>
              <c:strCache>
                <c:ptCount val="16"/>
                <c:pt idx="0">
                  <c:v>Personal treballador qualificats de la construcció excepte operadors de màquines</c:v>
                </c:pt>
                <c:pt idx="1">
                  <c:v>Personal treballador no qualificats en servei (excepte transports)</c:v>
                </c:pt>
                <c:pt idx="2">
                  <c:v>Personal treballador de serveis de restauració i comerç</c:v>
                </c:pt>
                <c:pt idx="3">
                  <c:v>Peons de l'agricultura, pesca, construcció, indústria manufacturera i transport</c:v>
                </c:pt>
                <c:pt idx="4">
                  <c:v>Personal treballador qualificats d'indústries manufactureres excepete d'instal·lacions i màquines</c:v>
                </c:pt>
                <c:pt idx="5">
                  <c:v>Conductors i operadors de maquinària mòbil</c:v>
                </c:pt>
                <c:pt idx="6">
                  <c:v>Personal treballador dels serveis de la salut i cura de persones</c:v>
                </c:pt>
                <c:pt idx="7">
                  <c:v>Personal treballador qualificats en el sector agrícola, ramader, forestal i pesquer</c:v>
                </c:pt>
                <c:pt idx="8">
                  <c:v>Tècnics: professionals de suport</c:v>
                </c:pt>
                <c:pt idx="9">
                  <c:v>Tècnics i professionals, científics i intel·lectuals de la salut i l'ensenyament</c:v>
                </c:pt>
                <c:pt idx="10">
                  <c:v>Personal treballador de serveis de protecció i seguretat</c:v>
                </c:pt>
                <c:pt idx="11">
                  <c:v>Operadors d'instal·lacions i maquinària fixa i montadors</c:v>
                </c:pt>
                <c:pt idx="12">
                  <c:v>Personal treballador d'oficina sense atenció al públic</c:v>
                </c:pt>
                <c:pt idx="13">
                  <c:v>Personal treballador d'oficina amb atenció al públic</c:v>
                </c:pt>
                <c:pt idx="14">
                  <c:v>Altres tècnics i professionals científics i intel·lectuals</c:v>
                </c:pt>
                <c:pt idx="15">
                  <c:v>Personal directiu i gerents</c:v>
                </c:pt>
              </c:strCache>
            </c:strRef>
          </c:cat>
          <c:val>
            <c:numRef>
              <c:f>'GA10'!$T$9:$T$24</c:f>
              <c:numCache>
                <c:formatCode>General</c:formatCode>
                <c:ptCount val="16"/>
                <c:pt idx="0">
                  <c:v>22.9</c:v>
                </c:pt>
                <c:pt idx="1">
                  <c:v>13.7</c:v>
                </c:pt>
                <c:pt idx="2">
                  <c:v>11.7</c:v>
                </c:pt>
                <c:pt idx="3">
                  <c:v>10.9</c:v>
                </c:pt>
                <c:pt idx="4">
                  <c:v>10</c:v>
                </c:pt>
                <c:pt idx="5">
                  <c:v>7.5</c:v>
                </c:pt>
                <c:pt idx="6">
                  <c:v>7.1</c:v>
                </c:pt>
                <c:pt idx="7">
                  <c:v>3</c:v>
                </c:pt>
                <c:pt idx="8">
                  <c:v>2.9</c:v>
                </c:pt>
                <c:pt idx="9">
                  <c:v>2.2999999999999998</c:v>
                </c:pt>
                <c:pt idx="10">
                  <c:v>2.1</c:v>
                </c:pt>
                <c:pt idx="11">
                  <c:v>2</c:v>
                </c:pt>
                <c:pt idx="12">
                  <c:v>1.5</c:v>
                </c:pt>
                <c:pt idx="13">
                  <c:v>1.2</c:v>
                </c:pt>
                <c:pt idx="14">
                  <c:v>0.6</c:v>
                </c:pt>
                <c:pt idx="15">
                  <c:v>0.6</c:v>
                </c:pt>
              </c:numCache>
            </c:numRef>
          </c:val>
          <c:extLst>
            <c:ext xmlns:c16="http://schemas.microsoft.com/office/drawing/2014/chart" uri="{C3380CC4-5D6E-409C-BE32-E72D297353CC}">
              <c16:uniqueId val="{00000000-266E-4ED2-83B8-899A47B89941}"/>
            </c:ext>
          </c:extLst>
        </c:ser>
        <c:dLbls>
          <c:showLegendKey val="0"/>
          <c:showVal val="0"/>
          <c:showCatName val="0"/>
          <c:showSerName val="0"/>
          <c:showPercent val="0"/>
          <c:showBubbleSize val="0"/>
        </c:dLbls>
        <c:gapWidth val="219"/>
        <c:overlap val="-27"/>
        <c:axId val="26485074"/>
        <c:axId val="47288398"/>
      </c:barChart>
      <c:catAx>
        <c:axId val="26485074"/>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D9D9D9"/>
            </a:solidFill>
            <a:round/>
          </a:ln>
        </c:spPr>
        <c:txPr>
          <a:bodyPr rot="-5400000"/>
          <a:lstStyle/>
          <a:p>
            <a:pPr>
              <a:defRPr sz="1100" b="0" strike="noStrike" spc="-1">
                <a:solidFill>
                  <a:srgbClr val="595959"/>
                </a:solidFill>
                <a:latin typeface="Calibri"/>
              </a:defRPr>
            </a:pPr>
            <a:endParaRPr lang="ca-ES"/>
          </a:p>
        </c:txPr>
        <c:crossAx val="47288398"/>
        <c:crosses val="autoZero"/>
        <c:auto val="1"/>
        <c:lblAlgn val="ctr"/>
        <c:lblOffset val="100"/>
        <c:noMultiLvlLbl val="0"/>
      </c:catAx>
      <c:valAx>
        <c:axId val="47288398"/>
        <c:scaling>
          <c:orientation val="minMax"/>
        </c:scaling>
        <c:delete val="1"/>
        <c:axPos val="l"/>
        <c:majorGridlines>
          <c:spPr>
            <a:ln w="9360">
              <a:solidFill>
                <a:srgbClr val="D9D9D9"/>
              </a:solidFill>
              <a:round/>
            </a:ln>
          </c:spPr>
        </c:majorGridlines>
        <c:numFmt formatCode="General" sourceLinked="1"/>
        <c:majorTickMark val="none"/>
        <c:minorTickMark val="none"/>
        <c:tickLblPos val="nextTo"/>
        <c:crossAx val="26485074"/>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800" b="1" strike="noStrike" spc="-1">
                <a:solidFill>
                  <a:srgbClr val="595959"/>
                </a:solidFill>
                <a:latin typeface="Calibri"/>
              </a:defRPr>
            </a:pPr>
            <a:r>
              <a:rPr lang="es-ES" sz="1800" b="1" strike="noStrike" spc="-1">
                <a:solidFill>
                  <a:srgbClr val="595959"/>
                </a:solidFill>
                <a:latin typeface="Calibri"/>
              </a:rPr>
              <a:t>Gràfic IIR-1.11. Illes Balears: Ocupats per nivell de formació aconseguit
(Percentatges respecte del total de la comunitat)</a:t>
            </a:r>
          </a:p>
        </c:rich>
      </c:tx>
      <c:overlay val="0"/>
      <c:spPr>
        <a:noFill/>
        <a:ln w="0">
          <a:noFill/>
        </a:ln>
      </c:spPr>
    </c:title>
    <c:autoTitleDeleted val="0"/>
    <c:plotArea>
      <c:layout>
        <c:manualLayout>
          <c:layoutTarget val="inner"/>
          <c:xMode val="edge"/>
          <c:yMode val="edge"/>
          <c:x val="4.19890793354162E-2"/>
          <c:y val="0.13346133238078201"/>
          <c:w val="0.94294390749554702"/>
          <c:h val="0.69735667083407704"/>
        </c:manualLayout>
      </c:layout>
      <c:barChart>
        <c:barDir val="col"/>
        <c:grouping val="clustered"/>
        <c:varyColors val="0"/>
        <c:ser>
          <c:idx val="0"/>
          <c:order val="0"/>
          <c:tx>
            <c:v>2020</c:v>
          </c:tx>
          <c:spPr>
            <a:solidFill>
              <a:srgbClr val="4472C4"/>
            </a:solidFill>
            <a:ln w="0">
              <a:noFill/>
            </a:ln>
          </c:spPr>
          <c:invertIfNegative val="0"/>
          <c:dLbls>
            <c:numFmt formatCode="#,##0.0" sourceLinked="0"/>
            <c:spPr>
              <a:noFill/>
              <a:ln>
                <a:noFill/>
              </a:ln>
              <a:effectLst/>
            </c:spPr>
            <c:txPr>
              <a:bodyPr wrap="square"/>
              <a:lstStyle/>
              <a:p>
                <a:pPr>
                  <a:defRPr sz="14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'Formación gràfico 11'!$C$13;'Formación gràfico 11'!$C$16;'Formación gràfico 11'!$C$19;'Formación gràfico 11'!$C$22;'Formación gràfico 11'!$C$25;'Formación gràfico 11'!$C$28;'Formación gràfico 11'!$C$31</c:f>
              <c:numCache>
                <c:formatCode>General</c:formatCode>
                <c:ptCount val="7"/>
                <c:pt idx="0">
                  <c:v>0.4</c:v>
                </c:pt>
                <c:pt idx="1">
                  <c:v>0.5</c:v>
                </c:pt>
                <c:pt idx="2">
                  <c:v>2.7</c:v>
                </c:pt>
                <c:pt idx="3">
                  <c:v>28.5</c:v>
                </c:pt>
                <c:pt idx="4">
                  <c:v>17.2</c:v>
                </c:pt>
                <c:pt idx="5">
                  <c:v>11.2</c:v>
                </c:pt>
                <c:pt idx="6">
                  <c:v>39.5</c:v>
                </c:pt>
              </c:numCache>
            </c:numRef>
          </c:val>
          <c:extLst>
            <c:ext xmlns:c15="http://schemas.microsoft.com/office/drawing/2012/chart" uri="{02D57815-91ED-43cb-92C2-25804820EDAC}">
              <c15:filteredCategoryTitle>
                <c15:cat>
                  <c:strRef>
                    <c:extLst>
                      <c:ext uri="{02D57815-91ED-43cb-92C2-25804820EDAC}">
                        <c15:formulaRef>
                          <c15:sqref>'Formación gràfico 11'!$K$12;'Formación gràfico 11'!$K$15;'Formación gràfico 11'!$K$18;'Formación gràfico 11'!$K$21;'Formación gràfico 11'!$K$24;'Formación gràfico 11'!$K$27;'Formación gràfico 11'!$K$30</c15:sqref>
                        </c15:formulaRef>
                      </c:ext>
                    </c:extLst>
                    <c:strCache>
                      <c:ptCount val="7"/>
                      <c:pt idx="0">
                        <c:v>Analfabets</c:v>
                      </c:pt>
                      <c:pt idx="1">
                        <c:v>Estudis primaris incomplets</c:v>
                      </c:pt>
                      <c:pt idx="2">
                        <c:v>Educació primària</c:v>
                      </c:pt>
                      <c:pt idx="3">
                        <c:v>Primera etapa d'Educació Secundària i similar</c:v>
                      </c:pt>
                      <c:pt idx="4">
                        <c:v>Segona etapa d'educació secundària, amb orientació general</c:v>
                      </c:pt>
                      <c:pt idx="5">
                        <c:v>Segona etapa d'educació secundària amb orientació professional (inclou educació postsecundària no superior)</c:v>
                      </c:pt>
                      <c:pt idx="6">
                        <c:v>Educació Superior</c:v>
                      </c:pt>
                    </c:strCache>
                  </c:strRef>
                </c15:cat>
              </c15:filteredCategoryTitle>
            </c:ext>
            <c:ext xmlns:c16="http://schemas.microsoft.com/office/drawing/2014/chart" uri="{C3380CC4-5D6E-409C-BE32-E72D297353CC}">
              <c16:uniqueId val="{00000000-A08B-46D7-AA38-F4808E88E81F}"/>
            </c:ext>
          </c:extLst>
        </c:ser>
        <c:ser>
          <c:idx val="1"/>
          <c:order val="1"/>
          <c:tx>
            <c:v>2014</c:v>
          </c:tx>
          <c:spPr>
            <a:solidFill>
              <a:srgbClr val="ED7D31"/>
            </a:solidFill>
            <a:ln w="0">
              <a:noFill/>
            </a:ln>
          </c:spPr>
          <c:invertIfNegative val="0"/>
          <c:dLbls>
            <c:numFmt formatCode="#,##0.0" sourceLinked="0"/>
            <c:spPr>
              <a:noFill/>
              <a:ln>
                <a:noFill/>
              </a:ln>
              <a:effectLst/>
            </c:spPr>
            <c:txPr>
              <a:bodyPr wrap="square"/>
              <a:lstStyle/>
              <a:p>
                <a:pPr>
                  <a:defRPr sz="14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val>
            <c:numRef>
              <c:f>'Formación gràfico 11'!$C$14;'Formación gràfico 11'!$C$17;'Formación gràfico 11'!$C$20;'Formación gràfico 11'!$C$23;'Formación gràfico 11'!$C$26;'Formación gràfico 11'!$C$29;'Formación gràfico 11'!$C$32</c:f>
              <c:numCache>
                <c:formatCode>General</c:formatCode>
                <c:ptCount val="7"/>
                <c:pt idx="1">
                  <c:v>1.4</c:v>
                </c:pt>
                <c:pt idx="2">
                  <c:v>5.6</c:v>
                </c:pt>
                <c:pt idx="3">
                  <c:v>34.200000000000003</c:v>
                </c:pt>
                <c:pt idx="4">
                  <c:v>17.7</c:v>
                </c:pt>
                <c:pt idx="5">
                  <c:v>9</c:v>
                </c:pt>
                <c:pt idx="6">
                  <c:v>32</c:v>
                </c:pt>
              </c:numCache>
            </c:numRef>
          </c:val>
          <c:extLst>
            <c:ext xmlns:c15="http://schemas.microsoft.com/office/drawing/2012/chart" uri="{02D57815-91ED-43cb-92C2-25804820EDAC}">
              <c15:filteredCategoryTitle>
                <c15:cat>
                  <c:strRef>
                    <c:extLst>
                      <c:ext uri="{02D57815-91ED-43cb-92C2-25804820EDAC}">
                        <c15:formulaRef>
                          <c15:sqref>'Formación gràfico 11'!$K$12;'Formación gràfico 11'!$K$15;'Formación gràfico 11'!$K$18;'Formación gràfico 11'!$K$21;'Formación gràfico 11'!$K$24;'Formación gràfico 11'!$K$27;'Formación gràfico 11'!$K$30</c15:sqref>
                        </c15:formulaRef>
                      </c:ext>
                    </c:extLst>
                    <c:strCache>
                      <c:ptCount val="7"/>
                      <c:pt idx="0">
                        <c:v>Analfabets</c:v>
                      </c:pt>
                      <c:pt idx="1">
                        <c:v>Estudis primaris incomplets</c:v>
                      </c:pt>
                      <c:pt idx="2">
                        <c:v>Educació primària</c:v>
                      </c:pt>
                      <c:pt idx="3">
                        <c:v>Primera etapa d'Educació Secundària i similar</c:v>
                      </c:pt>
                      <c:pt idx="4">
                        <c:v>Segona etapa d'educació secundària, amb orientació general</c:v>
                      </c:pt>
                      <c:pt idx="5">
                        <c:v>Segona etapa d'educació secundària amb orientació professional (inclou educació postsecundària no superior)</c:v>
                      </c:pt>
                      <c:pt idx="6">
                        <c:v>Educació Superior</c:v>
                      </c:pt>
                    </c:strCache>
                  </c:strRef>
                </c15:cat>
              </c15:filteredCategoryTitle>
            </c:ext>
            <c:ext xmlns:c16="http://schemas.microsoft.com/office/drawing/2014/chart" uri="{C3380CC4-5D6E-409C-BE32-E72D297353CC}">
              <c16:uniqueId val="{00000001-A08B-46D7-AA38-F4808E88E81F}"/>
            </c:ext>
          </c:extLst>
        </c:ser>
        <c:dLbls>
          <c:showLegendKey val="0"/>
          <c:showVal val="0"/>
          <c:showCatName val="0"/>
          <c:showSerName val="0"/>
          <c:showPercent val="0"/>
          <c:showBubbleSize val="0"/>
        </c:dLbls>
        <c:gapWidth val="75"/>
        <c:overlap val="-25"/>
        <c:axId val="60427377"/>
        <c:axId val="79408049"/>
      </c:barChart>
      <c:catAx>
        <c:axId val="60427377"/>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defRPr>
            </a:pPr>
            <a:endParaRPr lang="ca-ES"/>
          </a:p>
        </c:txPr>
        <c:crossAx val="79408049"/>
        <c:crosses val="autoZero"/>
        <c:auto val="1"/>
        <c:lblAlgn val="ctr"/>
        <c:lblOffset val="100"/>
        <c:noMultiLvlLbl val="0"/>
      </c:catAx>
      <c:valAx>
        <c:axId val="79408049"/>
        <c:scaling>
          <c:orientation val="minMax"/>
        </c:scaling>
        <c:delete val="0"/>
        <c:axPos val="l"/>
        <c:majorGridlines>
          <c:spPr>
            <a:ln w="9360">
              <a:solidFill>
                <a:srgbClr val="D9D9D9"/>
              </a:solidFill>
              <a:round/>
            </a:ln>
          </c:spPr>
        </c:majorGridlines>
        <c:numFmt formatCode="#,##0.0" sourceLinked="0"/>
        <c:majorTickMark val="none"/>
        <c:minorTickMark val="none"/>
        <c:tickLblPos val="nextTo"/>
        <c:spPr>
          <a:ln w="6480">
            <a:noFill/>
          </a:ln>
        </c:spPr>
        <c:txPr>
          <a:bodyPr/>
          <a:lstStyle/>
          <a:p>
            <a:pPr>
              <a:defRPr sz="900" b="0" strike="noStrike" spc="-1">
                <a:solidFill>
                  <a:srgbClr val="595959"/>
                </a:solidFill>
                <a:latin typeface="Calibri"/>
              </a:defRPr>
            </a:pPr>
            <a:endParaRPr lang="ca-ES"/>
          </a:p>
        </c:txPr>
        <c:crossAx val="60427377"/>
        <c:crosses val="autoZero"/>
        <c:crossBetween val="between"/>
      </c:valAx>
      <c:spPr>
        <a:noFill/>
        <a:ln w="0">
          <a:noFill/>
        </a:ln>
      </c:spPr>
    </c:plotArea>
    <c:legend>
      <c:legendPos val="b"/>
      <c:overlay val="0"/>
      <c:spPr>
        <a:noFill/>
        <a:ln w="0">
          <a:noFill/>
        </a:ln>
      </c:spPr>
      <c:txPr>
        <a:bodyPr/>
        <a:lstStyle/>
        <a:p>
          <a:pPr>
            <a:defRPr sz="14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800" b="1" strike="noStrike" spc="-1">
                <a:solidFill>
                  <a:srgbClr val="595959"/>
                </a:solidFill>
                <a:latin typeface="Calibri"/>
              </a:defRPr>
            </a:pPr>
            <a:r>
              <a:rPr lang="es-ES" sz="1800" b="1" strike="noStrike" spc="-1">
                <a:solidFill>
                  <a:srgbClr val="595959"/>
                </a:solidFill>
                <a:latin typeface="Calibri"/>
              </a:rPr>
              <a:t>Gràfic IIRA-1.11. Illes Balears: persones ocupades per nivell de formació assolit
(percentatges respecte del total de la comunitat)</a:t>
            </a:r>
          </a:p>
        </c:rich>
      </c:tx>
      <c:overlay val="0"/>
      <c:spPr>
        <a:noFill/>
        <a:ln w="0">
          <a:noFill/>
        </a:ln>
      </c:spPr>
    </c:title>
    <c:autoTitleDeleted val="0"/>
    <c:plotArea>
      <c:layout>
        <c:manualLayout>
          <c:layoutTarget val="inner"/>
          <c:xMode val="edge"/>
          <c:yMode val="edge"/>
          <c:x val="4.19890793354162E-2"/>
          <c:y val="0.13346133238078201"/>
          <c:w val="0.94294390749554702"/>
          <c:h val="0.69735667083407704"/>
        </c:manualLayout>
      </c:layout>
      <c:barChart>
        <c:barDir val="col"/>
        <c:grouping val="clustered"/>
        <c:varyColors val="0"/>
        <c:ser>
          <c:idx val="0"/>
          <c:order val="0"/>
          <c:tx>
            <c:strRef>
              <c:f>'GA11'!$T$5</c:f>
              <c:strCache>
                <c:ptCount val="1"/>
                <c:pt idx="0">
                  <c:v>2014</c:v>
                </c:pt>
              </c:strCache>
            </c:strRef>
          </c:tx>
          <c:spPr>
            <a:solidFill>
              <a:srgbClr val="4472C4"/>
            </a:solidFill>
            <a:ln w="0">
              <a:noFill/>
            </a:ln>
          </c:spPr>
          <c:invertIfNegative val="0"/>
          <c:dLbls>
            <c:numFmt formatCode="#,##0.0" sourceLinked="0"/>
            <c:spPr>
              <a:noFill/>
              <a:ln>
                <a:noFill/>
              </a:ln>
              <a:effectLst/>
            </c:spPr>
            <c:txPr>
              <a:bodyPr wrap="square"/>
              <a:lstStyle/>
              <a:p>
                <a:pPr>
                  <a:defRPr sz="14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'GA11'!$S$6:$S$12</c:f>
              <c:strCache>
                <c:ptCount val="7"/>
                <c:pt idx="0">
                  <c:v>Analfabets i analfabetes</c:v>
                </c:pt>
                <c:pt idx="1">
                  <c:v>Estudis primaris incomplets</c:v>
                </c:pt>
                <c:pt idx="2">
                  <c:v>Educació primària</c:v>
                </c:pt>
                <c:pt idx="3">
                  <c:v>Primera etapa d'educació secundària i similar</c:v>
                </c:pt>
                <c:pt idx="4">
                  <c:v>Segona etapa d'educació secundària, amb orientació general</c:v>
                </c:pt>
                <c:pt idx="5">
                  <c:v>Segona etapa d'educació secundària amb orientació professional (inclou educació postsecundària no superior)</c:v>
                </c:pt>
                <c:pt idx="6">
                  <c:v>Educació superior</c:v>
                </c:pt>
              </c:strCache>
            </c:strRef>
          </c:cat>
          <c:val>
            <c:numRef>
              <c:f>'GA11'!$T$6:$T$12</c:f>
              <c:numCache>
                <c:formatCode>General</c:formatCode>
                <c:ptCount val="7"/>
                <c:pt idx="0">
                  <c:v>0</c:v>
                </c:pt>
                <c:pt idx="1">
                  <c:v>1.4</c:v>
                </c:pt>
                <c:pt idx="2">
                  <c:v>5.6</c:v>
                </c:pt>
                <c:pt idx="3">
                  <c:v>34.200000000000003</c:v>
                </c:pt>
                <c:pt idx="4">
                  <c:v>17.7</c:v>
                </c:pt>
                <c:pt idx="5">
                  <c:v>9</c:v>
                </c:pt>
                <c:pt idx="6">
                  <c:v>32</c:v>
                </c:pt>
              </c:numCache>
            </c:numRef>
          </c:val>
          <c:extLst>
            <c:ext xmlns:c16="http://schemas.microsoft.com/office/drawing/2014/chart" uri="{C3380CC4-5D6E-409C-BE32-E72D297353CC}">
              <c16:uniqueId val="{00000000-0251-49B1-B9C8-8B69633112BD}"/>
            </c:ext>
          </c:extLst>
        </c:ser>
        <c:ser>
          <c:idx val="1"/>
          <c:order val="1"/>
          <c:tx>
            <c:strRef>
              <c:f>'GA11'!$U$5</c:f>
              <c:strCache>
                <c:ptCount val="1"/>
                <c:pt idx="0">
                  <c:v>2020</c:v>
                </c:pt>
              </c:strCache>
            </c:strRef>
          </c:tx>
          <c:spPr>
            <a:solidFill>
              <a:srgbClr val="ED7D31"/>
            </a:solidFill>
            <a:ln w="0">
              <a:noFill/>
            </a:ln>
          </c:spPr>
          <c:invertIfNegative val="0"/>
          <c:dLbls>
            <c:numFmt formatCode="#,##0.0" sourceLinked="0"/>
            <c:spPr>
              <a:noFill/>
              <a:ln>
                <a:noFill/>
              </a:ln>
              <a:effectLst/>
            </c:spPr>
            <c:txPr>
              <a:bodyPr wrap="square"/>
              <a:lstStyle/>
              <a:p>
                <a:pPr>
                  <a:defRPr sz="14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'GA11'!$S$6:$S$12</c:f>
              <c:strCache>
                <c:ptCount val="7"/>
                <c:pt idx="0">
                  <c:v>Analfabets i analfabetes</c:v>
                </c:pt>
                <c:pt idx="1">
                  <c:v>Estudis primaris incomplets</c:v>
                </c:pt>
                <c:pt idx="2">
                  <c:v>Educació primària</c:v>
                </c:pt>
                <c:pt idx="3">
                  <c:v>Primera etapa d'educació secundària i similar</c:v>
                </c:pt>
                <c:pt idx="4">
                  <c:v>Segona etapa d'educació secundària, amb orientació general</c:v>
                </c:pt>
                <c:pt idx="5">
                  <c:v>Segona etapa d'educació secundària amb orientació professional (inclou educació postsecundària no superior)</c:v>
                </c:pt>
                <c:pt idx="6">
                  <c:v>Educació superior</c:v>
                </c:pt>
              </c:strCache>
            </c:strRef>
          </c:cat>
          <c:val>
            <c:numRef>
              <c:f>'GA11'!$U$6:$U$12</c:f>
              <c:numCache>
                <c:formatCode>General</c:formatCode>
                <c:ptCount val="7"/>
                <c:pt idx="0">
                  <c:v>0.4</c:v>
                </c:pt>
                <c:pt idx="1">
                  <c:v>0.5</c:v>
                </c:pt>
                <c:pt idx="2">
                  <c:v>2.7</c:v>
                </c:pt>
                <c:pt idx="3">
                  <c:v>28.5</c:v>
                </c:pt>
                <c:pt idx="4">
                  <c:v>17.2</c:v>
                </c:pt>
                <c:pt idx="5">
                  <c:v>11.2</c:v>
                </c:pt>
                <c:pt idx="6">
                  <c:v>39.5</c:v>
                </c:pt>
              </c:numCache>
            </c:numRef>
          </c:val>
          <c:extLst>
            <c:ext xmlns:c16="http://schemas.microsoft.com/office/drawing/2014/chart" uri="{C3380CC4-5D6E-409C-BE32-E72D297353CC}">
              <c16:uniqueId val="{00000001-0251-49B1-B9C8-8B69633112BD}"/>
            </c:ext>
          </c:extLst>
        </c:ser>
        <c:dLbls>
          <c:showLegendKey val="0"/>
          <c:showVal val="0"/>
          <c:showCatName val="0"/>
          <c:showSerName val="0"/>
          <c:showPercent val="0"/>
          <c:showBubbleSize val="0"/>
        </c:dLbls>
        <c:gapWidth val="75"/>
        <c:overlap val="-25"/>
        <c:axId val="43333284"/>
        <c:axId val="77001570"/>
      </c:barChart>
      <c:catAx>
        <c:axId val="43333284"/>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Calibri"/>
              </a:defRPr>
            </a:pPr>
            <a:endParaRPr lang="ca-ES"/>
          </a:p>
        </c:txPr>
        <c:crossAx val="77001570"/>
        <c:crosses val="autoZero"/>
        <c:auto val="1"/>
        <c:lblAlgn val="ctr"/>
        <c:lblOffset val="100"/>
        <c:noMultiLvlLbl val="0"/>
      </c:catAx>
      <c:valAx>
        <c:axId val="77001570"/>
        <c:scaling>
          <c:orientation val="minMax"/>
        </c:scaling>
        <c:delete val="0"/>
        <c:axPos val="l"/>
        <c:majorGridlines>
          <c:spPr>
            <a:ln w="9360">
              <a:solidFill>
                <a:srgbClr val="D9D9D9"/>
              </a:solidFill>
              <a:round/>
            </a:ln>
          </c:spPr>
        </c:majorGridlines>
        <c:numFmt formatCode="#,##0.0" sourceLinked="0"/>
        <c:majorTickMark val="none"/>
        <c:minorTickMark val="none"/>
        <c:tickLblPos val="nextTo"/>
        <c:spPr>
          <a:ln w="6480">
            <a:noFill/>
          </a:ln>
        </c:spPr>
        <c:txPr>
          <a:bodyPr/>
          <a:lstStyle/>
          <a:p>
            <a:pPr>
              <a:defRPr sz="900" b="0" strike="noStrike" spc="-1">
                <a:solidFill>
                  <a:srgbClr val="595959"/>
                </a:solidFill>
                <a:latin typeface="Calibri"/>
              </a:defRPr>
            </a:pPr>
            <a:endParaRPr lang="ca-ES"/>
          </a:p>
        </c:txPr>
        <c:crossAx val="43333284"/>
        <c:crosses val="autoZero"/>
        <c:crossBetween val="between"/>
      </c:valAx>
      <c:spPr>
        <a:noFill/>
        <a:ln w="0">
          <a:noFill/>
        </a:ln>
      </c:spPr>
    </c:plotArea>
    <c:legend>
      <c:legendPos val="b"/>
      <c:overlay val="0"/>
      <c:spPr>
        <a:noFill/>
        <a:ln w="0">
          <a:noFill/>
        </a:ln>
      </c:spPr>
      <c:txPr>
        <a:bodyPr/>
        <a:lstStyle/>
        <a:p>
          <a:pPr>
            <a:defRPr sz="14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1" strike="noStrike" spc="-1">
                <a:solidFill>
                  <a:srgbClr val="595959"/>
                </a:solidFill>
                <a:latin typeface="Calibri"/>
              </a:defRPr>
            </a:pPr>
            <a:r>
              <a:rPr lang="es-ES" sz="1200" b="1" strike="noStrike" spc="-1">
                <a:solidFill>
                  <a:srgbClr val="595959"/>
                </a:solidFill>
                <a:latin typeface="Calibri"/>
              </a:rPr>
              <a:t>Gràfic IIR-1.12. Illes Balears: Taxes d'activitat a les Illes Balears a l'any de finalització dels estudis 
Formació Professional</a:t>
            </a:r>
          </a:p>
        </c:rich>
      </c:tx>
      <c:overlay val="0"/>
      <c:spPr>
        <a:noFill/>
        <a:ln w="0">
          <a:noFill/>
        </a:ln>
      </c:spPr>
    </c:title>
    <c:autoTitleDeleted val="0"/>
    <c:plotArea>
      <c:layout>
        <c:manualLayout>
          <c:layoutTarget val="inner"/>
          <c:xMode val="edge"/>
          <c:yMode val="edge"/>
          <c:x val="3.80179285776856E-2"/>
          <c:y val="0.110510805500982"/>
          <c:w val="0.94694425789120196"/>
          <c:h val="0.79782103947133398"/>
        </c:manualLayout>
      </c:layout>
      <c:barChart>
        <c:barDir val="col"/>
        <c:grouping val="clustered"/>
        <c:varyColors val="0"/>
        <c:ser>
          <c:idx val="0"/>
          <c:order val="0"/>
          <c:spPr>
            <a:solidFill>
              <a:srgbClr val="4472C4"/>
            </a:solidFill>
            <a:ln w="0">
              <a:noFill/>
            </a:ln>
          </c:spPr>
          <c:invertIfNegative val="0"/>
          <c:dLbls>
            <c:numFmt formatCode="#,##0.0" sourceLinked="0"/>
            <c:spPr>
              <a:noFill/>
              <a:ln>
                <a:noFill/>
              </a:ln>
              <a:effectLst/>
            </c:spPr>
            <c:txPr>
              <a:bodyPr wrap="square"/>
              <a:lstStyle/>
              <a:p>
                <a:pPr>
                  <a:defRPr sz="11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'T actividad FP G12'!$A$11:$A$17</c:f>
              <c:strCache>
                <c:ptCount val="7"/>
                <c:pt idx="0">
                  <c:v>2012-13</c:v>
                </c:pt>
                <c:pt idx="1">
                  <c:v>2013-14</c:v>
                </c:pt>
                <c:pt idx="2">
                  <c:v>2014-15</c:v>
                </c:pt>
                <c:pt idx="3">
                  <c:v>2015-16</c:v>
                </c:pt>
                <c:pt idx="4">
                  <c:v>2016-17</c:v>
                </c:pt>
                <c:pt idx="5">
                  <c:v>2017-18</c:v>
                </c:pt>
                <c:pt idx="6">
                  <c:v>2018-19</c:v>
                </c:pt>
              </c:strCache>
            </c:strRef>
          </c:cat>
          <c:val>
            <c:numRef>
              <c:f>'T actividad FP G12'!$B$11:$B$17</c:f>
              <c:numCache>
                <c:formatCode>General</c:formatCode>
                <c:ptCount val="7"/>
                <c:pt idx="0">
                  <c:v>53.83</c:v>
                </c:pt>
                <c:pt idx="1">
                  <c:v>58.32</c:v>
                </c:pt>
                <c:pt idx="2">
                  <c:v>63.89</c:v>
                </c:pt>
                <c:pt idx="3">
                  <c:v>64.680000000000007</c:v>
                </c:pt>
                <c:pt idx="4">
                  <c:v>63.55</c:v>
                </c:pt>
                <c:pt idx="5">
                  <c:v>60.78</c:v>
                </c:pt>
                <c:pt idx="6">
                  <c:v>46.92</c:v>
                </c:pt>
              </c:numCache>
            </c:numRef>
          </c:val>
          <c:extLst>
            <c:ext xmlns:c16="http://schemas.microsoft.com/office/drawing/2014/chart" uri="{C3380CC4-5D6E-409C-BE32-E72D297353CC}">
              <c16:uniqueId val="{00000000-6AA2-44F1-99F4-9CC07C2CD974}"/>
            </c:ext>
          </c:extLst>
        </c:ser>
        <c:dLbls>
          <c:showLegendKey val="0"/>
          <c:showVal val="0"/>
          <c:showCatName val="0"/>
          <c:showSerName val="0"/>
          <c:showPercent val="0"/>
          <c:showBubbleSize val="0"/>
        </c:dLbls>
        <c:gapWidth val="219"/>
        <c:overlap val="-27"/>
        <c:axId val="49937357"/>
        <c:axId val="64885157"/>
      </c:barChart>
      <c:catAx>
        <c:axId val="49937357"/>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1100" b="0" strike="noStrike" spc="-1">
                <a:solidFill>
                  <a:srgbClr val="595959"/>
                </a:solidFill>
                <a:latin typeface="Calibri"/>
              </a:defRPr>
            </a:pPr>
            <a:endParaRPr lang="ca-ES"/>
          </a:p>
        </c:txPr>
        <c:crossAx val="64885157"/>
        <c:crosses val="autoZero"/>
        <c:auto val="1"/>
        <c:lblAlgn val="ctr"/>
        <c:lblOffset val="100"/>
        <c:noMultiLvlLbl val="0"/>
      </c:catAx>
      <c:valAx>
        <c:axId val="64885157"/>
        <c:scaling>
          <c:orientation val="minMax"/>
          <c:min val="40"/>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1100" b="0" strike="noStrike" spc="-1">
                <a:solidFill>
                  <a:srgbClr val="595959"/>
                </a:solidFill>
                <a:latin typeface="Calibri"/>
              </a:defRPr>
            </a:pPr>
            <a:endParaRPr lang="ca-ES"/>
          </a:p>
        </c:txPr>
        <c:crossAx val="49937357"/>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1" strike="noStrike" spc="-1">
                <a:solidFill>
                  <a:srgbClr val="595959"/>
                </a:solidFill>
                <a:latin typeface="Calibri"/>
              </a:defRPr>
            </a:pPr>
            <a:r>
              <a:rPr lang="es-ES" sz="1200" b="1" strike="noStrike" spc="-1">
                <a:solidFill>
                  <a:srgbClr val="595959"/>
                </a:solidFill>
                <a:latin typeface="Calibri"/>
              </a:rPr>
              <a:t>Gràfic IIRA-1.12. Illes Balears: taxes d'activitat a les Illes Balears a l'any de finalització dels estudis 
formació professional</a:t>
            </a:r>
          </a:p>
        </c:rich>
      </c:tx>
      <c:overlay val="0"/>
      <c:spPr>
        <a:noFill/>
        <a:ln w="0">
          <a:noFill/>
        </a:ln>
      </c:spPr>
    </c:title>
    <c:autoTitleDeleted val="0"/>
    <c:plotArea>
      <c:layout>
        <c:manualLayout>
          <c:layoutTarget val="inner"/>
          <c:xMode val="edge"/>
          <c:yMode val="edge"/>
          <c:x val="3.8008361839604703E-2"/>
          <c:y val="0.11049589586672499"/>
          <c:w val="0.94693447943162901"/>
          <c:h val="0.797804652970033"/>
        </c:manualLayout>
      </c:layout>
      <c:barChart>
        <c:barDir val="col"/>
        <c:grouping val="clustered"/>
        <c:varyColors val="0"/>
        <c:ser>
          <c:idx val="0"/>
          <c:order val="0"/>
          <c:spPr>
            <a:solidFill>
              <a:srgbClr val="4472C4"/>
            </a:solidFill>
            <a:ln w="0">
              <a:noFill/>
            </a:ln>
          </c:spPr>
          <c:invertIfNegative val="0"/>
          <c:dLbls>
            <c:numFmt formatCode="#,##0.0" sourceLinked="0"/>
            <c:spPr>
              <a:noFill/>
              <a:ln>
                <a:noFill/>
              </a:ln>
              <a:effectLst/>
            </c:spPr>
            <c:txPr>
              <a:bodyPr wrap="square"/>
              <a:lstStyle/>
              <a:p>
                <a:pPr>
                  <a:defRPr sz="1100" b="1" strike="noStrike" spc="-1">
                    <a:solidFill>
                      <a:srgbClr val="40404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'T actividad FP G12'!$A$11:$A$17</c:f>
              <c:strCache>
                <c:ptCount val="7"/>
                <c:pt idx="0">
                  <c:v>2012-13</c:v>
                </c:pt>
                <c:pt idx="1">
                  <c:v>2013-14</c:v>
                </c:pt>
                <c:pt idx="2">
                  <c:v>2014-15</c:v>
                </c:pt>
                <c:pt idx="3">
                  <c:v>2015-16</c:v>
                </c:pt>
                <c:pt idx="4">
                  <c:v>2016-17</c:v>
                </c:pt>
                <c:pt idx="5">
                  <c:v>2017-18</c:v>
                </c:pt>
                <c:pt idx="6">
                  <c:v>2018-19</c:v>
                </c:pt>
              </c:strCache>
            </c:strRef>
          </c:cat>
          <c:val>
            <c:numRef>
              <c:f>'T actividad FP G12'!$B$11:$B$17</c:f>
              <c:numCache>
                <c:formatCode>General</c:formatCode>
                <c:ptCount val="7"/>
                <c:pt idx="0">
                  <c:v>53.83</c:v>
                </c:pt>
                <c:pt idx="1">
                  <c:v>58.32</c:v>
                </c:pt>
                <c:pt idx="2">
                  <c:v>63.89</c:v>
                </c:pt>
                <c:pt idx="3">
                  <c:v>64.680000000000007</c:v>
                </c:pt>
                <c:pt idx="4">
                  <c:v>63.55</c:v>
                </c:pt>
                <c:pt idx="5">
                  <c:v>60.78</c:v>
                </c:pt>
                <c:pt idx="6">
                  <c:v>46.92</c:v>
                </c:pt>
              </c:numCache>
            </c:numRef>
          </c:val>
          <c:extLst>
            <c:ext xmlns:c16="http://schemas.microsoft.com/office/drawing/2014/chart" uri="{C3380CC4-5D6E-409C-BE32-E72D297353CC}">
              <c16:uniqueId val="{00000000-4D6D-4332-B54C-71E3358DCB79}"/>
            </c:ext>
          </c:extLst>
        </c:ser>
        <c:dLbls>
          <c:showLegendKey val="0"/>
          <c:showVal val="0"/>
          <c:showCatName val="0"/>
          <c:showSerName val="0"/>
          <c:showPercent val="0"/>
          <c:showBubbleSize val="0"/>
        </c:dLbls>
        <c:gapWidth val="219"/>
        <c:overlap val="-27"/>
        <c:axId val="63312401"/>
        <c:axId val="50182046"/>
      </c:barChart>
      <c:catAx>
        <c:axId val="63312401"/>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1100" b="0" strike="noStrike" spc="-1">
                <a:solidFill>
                  <a:srgbClr val="595959"/>
                </a:solidFill>
                <a:latin typeface="Calibri"/>
              </a:defRPr>
            </a:pPr>
            <a:endParaRPr lang="ca-ES"/>
          </a:p>
        </c:txPr>
        <c:crossAx val="50182046"/>
        <c:crosses val="autoZero"/>
        <c:auto val="1"/>
        <c:lblAlgn val="ctr"/>
        <c:lblOffset val="100"/>
        <c:noMultiLvlLbl val="0"/>
      </c:catAx>
      <c:valAx>
        <c:axId val="50182046"/>
        <c:scaling>
          <c:orientation val="minMax"/>
          <c:min val="40"/>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1100" b="0" strike="noStrike" spc="-1">
                <a:solidFill>
                  <a:srgbClr val="595959"/>
                </a:solidFill>
                <a:latin typeface="Calibri"/>
              </a:defRPr>
            </a:pPr>
            <a:endParaRPr lang="ca-ES"/>
          </a:p>
        </c:txPr>
        <c:crossAx val="63312401"/>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00" b="1" strike="noStrike" spc="-1">
                <a:solidFill>
                  <a:srgbClr val="595959"/>
                </a:solidFill>
                <a:latin typeface="Calibri"/>
              </a:defRPr>
            </a:pPr>
            <a:r>
              <a:rPr lang="es-ES" sz="1600" b="1" strike="noStrike" spc="-1">
                <a:solidFill>
                  <a:srgbClr val="595959"/>
                </a:solidFill>
                <a:latin typeface="Calibri"/>
              </a:rPr>
              <a:t>Gràfic IIR-1.13. Illes Balears: Assalariats estrangers per sector econòmic (%)</a:t>
            </a:r>
          </a:p>
        </c:rich>
      </c:tx>
      <c:overlay val="0"/>
      <c:spPr>
        <a:noFill/>
        <a:ln w="0">
          <a:noFill/>
        </a:ln>
      </c:spPr>
    </c:title>
    <c:autoTitleDeleted val="0"/>
    <c:plotArea>
      <c:layout>
        <c:manualLayout>
          <c:layoutTarget val="inner"/>
          <c:xMode val="edge"/>
          <c:yMode val="edge"/>
          <c:x val="0.28480070083223802"/>
          <c:y val="0.13375938505541701"/>
          <c:w val="0.46383413637027299"/>
          <c:h val="0.77100464783696798"/>
        </c:manualLayout>
      </c:layout>
      <c:doughnutChart>
        <c:varyColors val="1"/>
        <c:ser>
          <c:idx val="0"/>
          <c:order val="0"/>
          <c:tx>
            <c:v>2020</c:v>
          </c:tx>
          <c:spPr>
            <a:solidFill>
              <a:srgbClr val="4472C4"/>
            </a:solidFill>
            <a:ln w="0">
              <a:noFill/>
            </a:ln>
          </c:spPr>
          <c:dPt>
            <c:idx val="0"/>
            <c:bubble3D val="0"/>
            <c:spPr>
              <a:solidFill>
                <a:srgbClr val="4472C4"/>
              </a:solidFill>
              <a:ln w="19080">
                <a:solidFill>
                  <a:srgbClr val="FFFFFF"/>
                </a:solidFill>
                <a:round/>
              </a:ln>
            </c:spPr>
            <c:extLst>
              <c:ext xmlns:c16="http://schemas.microsoft.com/office/drawing/2014/chart" uri="{C3380CC4-5D6E-409C-BE32-E72D297353CC}">
                <c16:uniqueId val="{00000001-DE58-4AA2-8F1D-60F2F3D176C4}"/>
              </c:ext>
            </c:extLst>
          </c:dPt>
          <c:dPt>
            <c:idx val="1"/>
            <c:bubble3D val="0"/>
            <c:spPr>
              <a:solidFill>
                <a:srgbClr val="ED7D31"/>
              </a:solidFill>
              <a:ln w="19080">
                <a:solidFill>
                  <a:srgbClr val="FFFFFF"/>
                </a:solidFill>
                <a:round/>
              </a:ln>
            </c:spPr>
            <c:extLst>
              <c:ext xmlns:c16="http://schemas.microsoft.com/office/drawing/2014/chart" uri="{C3380CC4-5D6E-409C-BE32-E72D297353CC}">
                <c16:uniqueId val="{00000003-DE58-4AA2-8F1D-60F2F3D176C4}"/>
              </c:ext>
            </c:extLst>
          </c:dPt>
          <c:dPt>
            <c:idx val="2"/>
            <c:bubble3D val="0"/>
            <c:spPr>
              <a:solidFill>
                <a:srgbClr val="A5A5A5"/>
              </a:solidFill>
              <a:ln w="19080">
                <a:solidFill>
                  <a:srgbClr val="FFFFFF"/>
                </a:solidFill>
                <a:round/>
              </a:ln>
            </c:spPr>
            <c:extLst>
              <c:ext xmlns:c16="http://schemas.microsoft.com/office/drawing/2014/chart" uri="{C3380CC4-5D6E-409C-BE32-E72D297353CC}">
                <c16:uniqueId val="{00000005-DE58-4AA2-8F1D-60F2F3D176C4}"/>
              </c:ext>
            </c:extLst>
          </c:dPt>
          <c:dPt>
            <c:idx val="3"/>
            <c:bubble3D val="0"/>
            <c:spPr>
              <a:solidFill>
                <a:srgbClr val="FFC000"/>
              </a:solidFill>
              <a:ln w="19080">
                <a:solidFill>
                  <a:srgbClr val="FFFFFF"/>
                </a:solidFill>
                <a:round/>
              </a:ln>
            </c:spPr>
            <c:extLst>
              <c:ext xmlns:c16="http://schemas.microsoft.com/office/drawing/2014/chart" uri="{C3380CC4-5D6E-409C-BE32-E72D297353CC}">
                <c16:uniqueId val="{00000007-DE58-4AA2-8F1D-60F2F3D176C4}"/>
              </c:ext>
            </c:extLst>
          </c:dPt>
          <c:dLbls>
            <c:dLbl>
              <c:idx val="0"/>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DE58-4AA2-8F1D-60F2F3D176C4}"/>
                </c:ext>
              </c:extLst>
            </c:dLbl>
            <c:dLbl>
              <c:idx val="1"/>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DE58-4AA2-8F1D-60F2F3D176C4}"/>
                </c:ext>
              </c:extLst>
            </c:dLbl>
            <c:dLbl>
              <c:idx val="2"/>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DE58-4AA2-8F1D-60F2F3D176C4}"/>
                </c:ext>
              </c:extLst>
            </c:dLbl>
            <c:dLbl>
              <c:idx val="3"/>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7-DE58-4AA2-8F1D-60F2F3D176C4}"/>
                </c:ext>
              </c:extLst>
            </c:dLbl>
            <c:spPr>
              <a:noFill/>
              <a:ln>
                <a:noFill/>
              </a:ln>
              <a:effectLst/>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'Nacionalidad y sector G13'!$B$10:$E$10</c:f>
              <c:strCache>
                <c:ptCount val="4"/>
                <c:pt idx="0">
                  <c:v>Agricultura i  pesca</c:v>
                </c:pt>
                <c:pt idx="1">
                  <c:v>Indústria</c:v>
                </c:pt>
                <c:pt idx="2">
                  <c:v>Construcció</c:v>
                </c:pt>
                <c:pt idx="3">
                  <c:v>Serveis</c:v>
                </c:pt>
              </c:strCache>
            </c:strRef>
          </c:cat>
          <c:val>
            <c:numRef>
              <c:f>'Nacionalidad y sector G13'!$B$13:$E$13</c:f>
              <c:numCache>
                <c:formatCode>General</c:formatCode>
                <c:ptCount val="4"/>
                <c:pt idx="0">
                  <c:v>0.8</c:v>
                </c:pt>
                <c:pt idx="1">
                  <c:v>5.7</c:v>
                </c:pt>
                <c:pt idx="2">
                  <c:v>13.8</c:v>
                </c:pt>
                <c:pt idx="3">
                  <c:v>67.8</c:v>
                </c:pt>
              </c:numCache>
            </c:numRef>
          </c:val>
          <c:extLst>
            <c:ext xmlns:c16="http://schemas.microsoft.com/office/drawing/2014/chart" uri="{C3380CC4-5D6E-409C-BE32-E72D297353CC}">
              <c16:uniqueId val="{00000008-DE58-4AA2-8F1D-60F2F3D176C4}"/>
            </c:ext>
          </c:extLst>
        </c:ser>
        <c:ser>
          <c:idx val="1"/>
          <c:order val="1"/>
          <c:tx>
            <c:v>2019</c:v>
          </c:tx>
          <c:spPr>
            <a:solidFill>
              <a:srgbClr val="ED7D31"/>
            </a:solidFill>
            <a:ln w="0">
              <a:noFill/>
            </a:ln>
          </c:spPr>
          <c:dPt>
            <c:idx val="0"/>
            <c:bubble3D val="0"/>
            <c:spPr>
              <a:solidFill>
                <a:srgbClr val="4472C4"/>
              </a:solidFill>
              <a:ln w="19080">
                <a:solidFill>
                  <a:srgbClr val="FFFFFF"/>
                </a:solidFill>
                <a:round/>
              </a:ln>
            </c:spPr>
            <c:extLst>
              <c:ext xmlns:c16="http://schemas.microsoft.com/office/drawing/2014/chart" uri="{C3380CC4-5D6E-409C-BE32-E72D297353CC}">
                <c16:uniqueId val="{0000000A-DE58-4AA2-8F1D-60F2F3D176C4}"/>
              </c:ext>
            </c:extLst>
          </c:dPt>
          <c:dPt>
            <c:idx val="1"/>
            <c:bubble3D val="0"/>
            <c:spPr>
              <a:solidFill>
                <a:srgbClr val="ED7D31"/>
              </a:solidFill>
              <a:ln w="19080">
                <a:solidFill>
                  <a:srgbClr val="FFFFFF"/>
                </a:solidFill>
                <a:round/>
              </a:ln>
            </c:spPr>
            <c:extLst>
              <c:ext xmlns:c16="http://schemas.microsoft.com/office/drawing/2014/chart" uri="{C3380CC4-5D6E-409C-BE32-E72D297353CC}">
                <c16:uniqueId val="{0000000C-DE58-4AA2-8F1D-60F2F3D176C4}"/>
              </c:ext>
            </c:extLst>
          </c:dPt>
          <c:dPt>
            <c:idx val="2"/>
            <c:bubble3D val="0"/>
            <c:spPr>
              <a:solidFill>
                <a:srgbClr val="A5A5A5"/>
              </a:solidFill>
              <a:ln w="19080">
                <a:solidFill>
                  <a:srgbClr val="FFFFFF"/>
                </a:solidFill>
                <a:round/>
              </a:ln>
            </c:spPr>
            <c:extLst>
              <c:ext xmlns:c16="http://schemas.microsoft.com/office/drawing/2014/chart" uri="{C3380CC4-5D6E-409C-BE32-E72D297353CC}">
                <c16:uniqueId val="{0000000E-DE58-4AA2-8F1D-60F2F3D176C4}"/>
              </c:ext>
            </c:extLst>
          </c:dPt>
          <c:dPt>
            <c:idx val="3"/>
            <c:bubble3D val="0"/>
            <c:spPr>
              <a:solidFill>
                <a:srgbClr val="FFC000"/>
              </a:solidFill>
              <a:ln w="19080">
                <a:solidFill>
                  <a:srgbClr val="FFFFFF"/>
                </a:solidFill>
                <a:round/>
              </a:ln>
            </c:spPr>
            <c:extLst>
              <c:ext xmlns:c16="http://schemas.microsoft.com/office/drawing/2014/chart" uri="{C3380CC4-5D6E-409C-BE32-E72D297353CC}">
                <c16:uniqueId val="{00000010-DE58-4AA2-8F1D-60F2F3D176C4}"/>
              </c:ext>
            </c:extLst>
          </c:dPt>
          <c:dLbls>
            <c:dLbl>
              <c:idx val="0"/>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A-DE58-4AA2-8F1D-60F2F3D176C4}"/>
                </c:ext>
              </c:extLst>
            </c:dLbl>
            <c:dLbl>
              <c:idx val="1"/>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C-DE58-4AA2-8F1D-60F2F3D176C4}"/>
                </c:ext>
              </c:extLst>
            </c:dLbl>
            <c:dLbl>
              <c:idx val="2"/>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E-DE58-4AA2-8F1D-60F2F3D176C4}"/>
                </c:ext>
              </c:extLst>
            </c:dLbl>
            <c:dLbl>
              <c:idx val="3"/>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0-DE58-4AA2-8F1D-60F2F3D176C4}"/>
                </c:ext>
              </c:extLst>
            </c:dLbl>
            <c:spPr>
              <a:noFill/>
              <a:ln>
                <a:noFill/>
              </a:ln>
              <a:effectLst/>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'Nacionalidad y sector G13'!$B$10:$E$10</c:f>
              <c:strCache>
                <c:ptCount val="4"/>
                <c:pt idx="0">
                  <c:v>Agricultura i  pesca</c:v>
                </c:pt>
                <c:pt idx="1">
                  <c:v>Indústria</c:v>
                </c:pt>
                <c:pt idx="2">
                  <c:v>Construcció</c:v>
                </c:pt>
                <c:pt idx="3">
                  <c:v>Serveis</c:v>
                </c:pt>
              </c:strCache>
            </c:strRef>
          </c:cat>
          <c:val>
            <c:numRef>
              <c:f>'Nacionalidad y sector G13'!$B$16:$E$16</c:f>
              <c:numCache>
                <c:formatCode>General</c:formatCode>
                <c:ptCount val="4"/>
                <c:pt idx="0">
                  <c:v>2.2000000000000002</c:v>
                </c:pt>
                <c:pt idx="1">
                  <c:v>3.9</c:v>
                </c:pt>
                <c:pt idx="2">
                  <c:v>18.399999999999999</c:v>
                </c:pt>
                <c:pt idx="3">
                  <c:v>74.7</c:v>
                </c:pt>
              </c:numCache>
            </c:numRef>
          </c:val>
          <c:extLst>
            <c:ext xmlns:c16="http://schemas.microsoft.com/office/drawing/2014/chart" uri="{C3380CC4-5D6E-409C-BE32-E72D297353CC}">
              <c16:uniqueId val="{00000011-DE58-4AA2-8F1D-60F2F3D176C4}"/>
            </c:ext>
          </c:extLst>
        </c:ser>
        <c:ser>
          <c:idx val="2"/>
          <c:order val="2"/>
          <c:tx>
            <c:v>2008</c:v>
          </c:tx>
          <c:spPr>
            <a:solidFill>
              <a:srgbClr val="A5A5A5"/>
            </a:solidFill>
            <a:ln w="0">
              <a:noFill/>
            </a:ln>
          </c:spPr>
          <c:dPt>
            <c:idx val="0"/>
            <c:bubble3D val="0"/>
            <c:spPr>
              <a:solidFill>
                <a:srgbClr val="4472C4"/>
              </a:solidFill>
              <a:ln w="19080">
                <a:solidFill>
                  <a:srgbClr val="FFFFFF"/>
                </a:solidFill>
                <a:round/>
              </a:ln>
            </c:spPr>
            <c:extLst>
              <c:ext xmlns:c16="http://schemas.microsoft.com/office/drawing/2014/chart" uri="{C3380CC4-5D6E-409C-BE32-E72D297353CC}">
                <c16:uniqueId val="{00000013-DE58-4AA2-8F1D-60F2F3D176C4}"/>
              </c:ext>
            </c:extLst>
          </c:dPt>
          <c:dPt>
            <c:idx val="1"/>
            <c:bubble3D val="0"/>
            <c:spPr>
              <a:solidFill>
                <a:srgbClr val="ED7D31"/>
              </a:solidFill>
              <a:ln w="19080">
                <a:solidFill>
                  <a:srgbClr val="FFFFFF"/>
                </a:solidFill>
                <a:round/>
              </a:ln>
            </c:spPr>
            <c:extLst>
              <c:ext xmlns:c16="http://schemas.microsoft.com/office/drawing/2014/chart" uri="{C3380CC4-5D6E-409C-BE32-E72D297353CC}">
                <c16:uniqueId val="{00000015-DE58-4AA2-8F1D-60F2F3D176C4}"/>
              </c:ext>
            </c:extLst>
          </c:dPt>
          <c:dPt>
            <c:idx val="2"/>
            <c:bubble3D val="0"/>
            <c:spPr>
              <a:solidFill>
                <a:srgbClr val="A5A5A5"/>
              </a:solidFill>
              <a:ln w="19080">
                <a:solidFill>
                  <a:srgbClr val="FFFFFF"/>
                </a:solidFill>
                <a:round/>
              </a:ln>
            </c:spPr>
            <c:extLst>
              <c:ext xmlns:c16="http://schemas.microsoft.com/office/drawing/2014/chart" uri="{C3380CC4-5D6E-409C-BE32-E72D297353CC}">
                <c16:uniqueId val="{00000017-DE58-4AA2-8F1D-60F2F3D176C4}"/>
              </c:ext>
            </c:extLst>
          </c:dPt>
          <c:dPt>
            <c:idx val="3"/>
            <c:bubble3D val="0"/>
            <c:spPr>
              <a:solidFill>
                <a:srgbClr val="FFC000"/>
              </a:solidFill>
              <a:ln w="19080">
                <a:solidFill>
                  <a:srgbClr val="FFFFFF"/>
                </a:solidFill>
                <a:round/>
              </a:ln>
            </c:spPr>
            <c:extLst>
              <c:ext xmlns:c16="http://schemas.microsoft.com/office/drawing/2014/chart" uri="{C3380CC4-5D6E-409C-BE32-E72D297353CC}">
                <c16:uniqueId val="{00000019-DE58-4AA2-8F1D-60F2F3D176C4}"/>
              </c:ext>
            </c:extLst>
          </c:dPt>
          <c:dLbls>
            <c:dLbl>
              <c:idx val="0"/>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3-DE58-4AA2-8F1D-60F2F3D176C4}"/>
                </c:ext>
              </c:extLst>
            </c:dLbl>
            <c:dLbl>
              <c:idx val="1"/>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5-DE58-4AA2-8F1D-60F2F3D176C4}"/>
                </c:ext>
              </c:extLst>
            </c:dLbl>
            <c:dLbl>
              <c:idx val="2"/>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7-DE58-4AA2-8F1D-60F2F3D176C4}"/>
                </c:ext>
              </c:extLst>
            </c:dLbl>
            <c:dLbl>
              <c:idx val="3"/>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9-DE58-4AA2-8F1D-60F2F3D176C4}"/>
                </c:ext>
              </c:extLst>
            </c:dLbl>
            <c:spPr>
              <a:noFill/>
              <a:ln>
                <a:noFill/>
              </a:ln>
              <a:effectLst/>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'Nacionalidad y sector G13'!$B$10:$E$10</c:f>
              <c:strCache>
                <c:ptCount val="4"/>
                <c:pt idx="0">
                  <c:v>Agricultura i  pesca</c:v>
                </c:pt>
                <c:pt idx="1">
                  <c:v>Indústria</c:v>
                </c:pt>
                <c:pt idx="2">
                  <c:v>Construcció</c:v>
                </c:pt>
                <c:pt idx="3">
                  <c:v>Serveis</c:v>
                </c:pt>
              </c:strCache>
            </c:strRef>
          </c:cat>
          <c:val>
            <c:numRef>
              <c:f>'Nacionalidad y sector G13'!$B$19:$E$19</c:f>
              <c:numCache>
                <c:formatCode>General</c:formatCode>
                <c:ptCount val="4"/>
                <c:pt idx="0">
                  <c:v>1.6</c:v>
                </c:pt>
                <c:pt idx="1">
                  <c:v>6.1</c:v>
                </c:pt>
                <c:pt idx="2">
                  <c:v>25.4</c:v>
                </c:pt>
                <c:pt idx="3">
                  <c:v>68.8</c:v>
                </c:pt>
              </c:numCache>
            </c:numRef>
          </c:val>
          <c:extLst>
            <c:ext xmlns:c16="http://schemas.microsoft.com/office/drawing/2014/chart" uri="{C3380CC4-5D6E-409C-BE32-E72D297353CC}">
              <c16:uniqueId val="{0000001A-DE58-4AA2-8F1D-60F2F3D176C4}"/>
            </c:ext>
          </c:extLst>
        </c:ser>
        <c:dLbls>
          <c:showLegendKey val="0"/>
          <c:showVal val="0"/>
          <c:showCatName val="0"/>
          <c:showSerName val="0"/>
          <c:showPercent val="0"/>
          <c:showBubbleSize val="0"/>
          <c:showLeaderLines val="1"/>
        </c:dLbls>
        <c:firstSliceAng val="0"/>
        <c:holeSize val="50"/>
      </c:doughnutChart>
      <c:spPr>
        <a:noFill/>
        <a:ln w="0">
          <a:noFill/>
        </a:ln>
      </c:spPr>
    </c:plotArea>
    <c:legend>
      <c:legendPos val="b"/>
      <c:overlay val="0"/>
      <c:spPr>
        <a:noFill/>
        <a:ln w="0">
          <a:noFill/>
        </a:ln>
      </c:spPr>
      <c:txPr>
        <a:bodyPr/>
        <a:lstStyle/>
        <a:p>
          <a:pPr>
            <a:defRPr sz="11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00" b="1" strike="noStrike" spc="-1">
                <a:solidFill>
                  <a:srgbClr val="595959"/>
                </a:solidFill>
                <a:latin typeface="Calibri"/>
              </a:defRPr>
            </a:pPr>
            <a:r>
              <a:rPr lang="es-ES" sz="1600" b="1" strike="noStrike" spc="-1">
                <a:solidFill>
                  <a:srgbClr val="595959"/>
                </a:solidFill>
                <a:latin typeface="Calibri"/>
              </a:rPr>
              <a:t>Gràfic IIRA-1.13. Illes Balears: assalariats estrangers per sector econòmic (%)</a:t>
            </a:r>
          </a:p>
        </c:rich>
      </c:tx>
      <c:overlay val="0"/>
      <c:spPr>
        <a:noFill/>
        <a:ln w="0">
          <a:noFill/>
        </a:ln>
      </c:spPr>
    </c:title>
    <c:autoTitleDeleted val="0"/>
    <c:plotArea>
      <c:layout>
        <c:manualLayout>
          <c:layoutTarget val="inner"/>
          <c:xMode val="edge"/>
          <c:yMode val="edge"/>
          <c:x val="0.28480023588382702"/>
          <c:y val="0.13374565133359101"/>
          <c:w val="0.46383606074008499"/>
          <c:h val="0.770991710690203"/>
        </c:manualLayout>
      </c:layout>
      <c:doughnutChart>
        <c:varyColors val="1"/>
        <c:ser>
          <c:idx val="0"/>
          <c:order val="0"/>
          <c:tx>
            <c:v>2020</c:v>
          </c:tx>
          <c:spPr>
            <a:solidFill>
              <a:srgbClr val="4472C4"/>
            </a:solidFill>
            <a:ln w="0">
              <a:noFill/>
            </a:ln>
          </c:spPr>
          <c:dPt>
            <c:idx val="0"/>
            <c:bubble3D val="0"/>
            <c:spPr>
              <a:solidFill>
                <a:srgbClr val="4472C4"/>
              </a:solidFill>
              <a:ln w="19080">
                <a:solidFill>
                  <a:srgbClr val="FFFFFF"/>
                </a:solidFill>
                <a:round/>
              </a:ln>
            </c:spPr>
            <c:extLst>
              <c:ext xmlns:c16="http://schemas.microsoft.com/office/drawing/2014/chart" uri="{C3380CC4-5D6E-409C-BE32-E72D297353CC}">
                <c16:uniqueId val="{00000001-2AF7-4BA1-8E31-7FCBDCC21BAA}"/>
              </c:ext>
            </c:extLst>
          </c:dPt>
          <c:dPt>
            <c:idx val="1"/>
            <c:bubble3D val="0"/>
            <c:spPr>
              <a:solidFill>
                <a:srgbClr val="ED7D31"/>
              </a:solidFill>
              <a:ln w="19080">
                <a:solidFill>
                  <a:srgbClr val="FFFFFF"/>
                </a:solidFill>
                <a:round/>
              </a:ln>
            </c:spPr>
            <c:extLst>
              <c:ext xmlns:c16="http://schemas.microsoft.com/office/drawing/2014/chart" uri="{C3380CC4-5D6E-409C-BE32-E72D297353CC}">
                <c16:uniqueId val="{00000003-2AF7-4BA1-8E31-7FCBDCC21BAA}"/>
              </c:ext>
            </c:extLst>
          </c:dPt>
          <c:dPt>
            <c:idx val="2"/>
            <c:bubble3D val="0"/>
            <c:spPr>
              <a:solidFill>
                <a:srgbClr val="A5A5A5"/>
              </a:solidFill>
              <a:ln w="19080">
                <a:solidFill>
                  <a:srgbClr val="FFFFFF"/>
                </a:solidFill>
                <a:round/>
              </a:ln>
            </c:spPr>
            <c:extLst>
              <c:ext xmlns:c16="http://schemas.microsoft.com/office/drawing/2014/chart" uri="{C3380CC4-5D6E-409C-BE32-E72D297353CC}">
                <c16:uniqueId val="{00000005-2AF7-4BA1-8E31-7FCBDCC21BAA}"/>
              </c:ext>
            </c:extLst>
          </c:dPt>
          <c:dPt>
            <c:idx val="3"/>
            <c:bubble3D val="0"/>
            <c:spPr>
              <a:solidFill>
                <a:srgbClr val="FFC000"/>
              </a:solidFill>
              <a:ln w="19080">
                <a:solidFill>
                  <a:srgbClr val="FFFFFF"/>
                </a:solidFill>
                <a:round/>
              </a:ln>
            </c:spPr>
            <c:extLst>
              <c:ext xmlns:c16="http://schemas.microsoft.com/office/drawing/2014/chart" uri="{C3380CC4-5D6E-409C-BE32-E72D297353CC}">
                <c16:uniqueId val="{00000007-2AF7-4BA1-8E31-7FCBDCC21BAA}"/>
              </c:ext>
            </c:extLst>
          </c:dPt>
          <c:dLbls>
            <c:dLbl>
              <c:idx val="0"/>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2AF7-4BA1-8E31-7FCBDCC21BAA}"/>
                </c:ext>
              </c:extLst>
            </c:dLbl>
            <c:dLbl>
              <c:idx val="1"/>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2AF7-4BA1-8E31-7FCBDCC21BAA}"/>
                </c:ext>
              </c:extLst>
            </c:dLbl>
            <c:dLbl>
              <c:idx val="2"/>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2AF7-4BA1-8E31-7FCBDCC21BAA}"/>
                </c:ext>
              </c:extLst>
            </c:dLbl>
            <c:dLbl>
              <c:idx val="3"/>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7-2AF7-4BA1-8E31-7FCBDCC21BAA}"/>
                </c:ext>
              </c:extLst>
            </c:dLbl>
            <c:spPr>
              <a:noFill/>
              <a:ln>
                <a:noFill/>
              </a:ln>
              <a:effectLst/>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'Nacionalidad y sector G13'!$B$10:$E$10</c:f>
              <c:strCache>
                <c:ptCount val="4"/>
                <c:pt idx="0">
                  <c:v>Agricultura i  pesca</c:v>
                </c:pt>
                <c:pt idx="1">
                  <c:v>Indústria</c:v>
                </c:pt>
                <c:pt idx="2">
                  <c:v>Construcció</c:v>
                </c:pt>
                <c:pt idx="3">
                  <c:v>Serveis</c:v>
                </c:pt>
              </c:strCache>
            </c:strRef>
          </c:cat>
          <c:val>
            <c:numRef>
              <c:f>'Nacionalidad y sector G13'!$B$13:$E$13</c:f>
              <c:numCache>
                <c:formatCode>General</c:formatCode>
                <c:ptCount val="4"/>
                <c:pt idx="0">
                  <c:v>0.8</c:v>
                </c:pt>
                <c:pt idx="1">
                  <c:v>5.7</c:v>
                </c:pt>
                <c:pt idx="2">
                  <c:v>13.8</c:v>
                </c:pt>
                <c:pt idx="3">
                  <c:v>67.8</c:v>
                </c:pt>
              </c:numCache>
            </c:numRef>
          </c:val>
          <c:extLst>
            <c:ext xmlns:c16="http://schemas.microsoft.com/office/drawing/2014/chart" uri="{C3380CC4-5D6E-409C-BE32-E72D297353CC}">
              <c16:uniqueId val="{00000008-2AF7-4BA1-8E31-7FCBDCC21BAA}"/>
            </c:ext>
          </c:extLst>
        </c:ser>
        <c:ser>
          <c:idx val="1"/>
          <c:order val="1"/>
          <c:tx>
            <c:v>2019</c:v>
          </c:tx>
          <c:spPr>
            <a:solidFill>
              <a:srgbClr val="ED7D31"/>
            </a:solidFill>
            <a:ln w="0">
              <a:noFill/>
            </a:ln>
          </c:spPr>
          <c:dPt>
            <c:idx val="0"/>
            <c:bubble3D val="0"/>
            <c:spPr>
              <a:solidFill>
                <a:srgbClr val="4472C4"/>
              </a:solidFill>
              <a:ln w="19080">
                <a:solidFill>
                  <a:srgbClr val="FFFFFF"/>
                </a:solidFill>
                <a:round/>
              </a:ln>
            </c:spPr>
            <c:extLst>
              <c:ext xmlns:c16="http://schemas.microsoft.com/office/drawing/2014/chart" uri="{C3380CC4-5D6E-409C-BE32-E72D297353CC}">
                <c16:uniqueId val="{0000000A-2AF7-4BA1-8E31-7FCBDCC21BAA}"/>
              </c:ext>
            </c:extLst>
          </c:dPt>
          <c:dPt>
            <c:idx val="1"/>
            <c:bubble3D val="0"/>
            <c:spPr>
              <a:solidFill>
                <a:srgbClr val="ED7D31"/>
              </a:solidFill>
              <a:ln w="19080">
                <a:solidFill>
                  <a:srgbClr val="FFFFFF"/>
                </a:solidFill>
                <a:round/>
              </a:ln>
            </c:spPr>
            <c:extLst>
              <c:ext xmlns:c16="http://schemas.microsoft.com/office/drawing/2014/chart" uri="{C3380CC4-5D6E-409C-BE32-E72D297353CC}">
                <c16:uniqueId val="{0000000C-2AF7-4BA1-8E31-7FCBDCC21BAA}"/>
              </c:ext>
            </c:extLst>
          </c:dPt>
          <c:dPt>
            <c:idx val="2"/>
            <c:bubble3D val="0"/>
            <c:spPr>
              <a:solidFill>
                <a:srgbClr val="A5A5A5"/>
              </a:solidFill>
              <a:ln w="19080">
                <a:solidFill>
                  <a:srgbClr val="FFFFFF"/>
                </a:solidFill>
                <a:round/>
              </a:ln>
            </c:spPr>
            <c:extLst>
              <c:ext xmlns:c16="http://schemas.microsoft.com/office/drawing/2014/chart" uri="{C3380CC4-5D6E-409C-BE32-E72D297353CC}">
                <c16:uniqueId val="{0000000E-2AF7-4BA1-8E31-7FCBDCC21BAA}"/>
              </c:ext>
            </c:extLst>
          </c:dPt>
          <c:dPt>
            <c:idx val="3"/>
            <c:bubble3D val="0"/>
            <c:spPr>
              <a:solidFill>
                <a:srgbClr val="FFC000"/>
              </a:solidFill>
              <a:ln w="19080">
                <a:solidFill>
                  <a:srgbClr val="FFFFFF"/>
                </a:solidFill>
                <a:round/>
              </a:ln>
            </c:spPr>
            <c:extLst>
              <c:ext xmlns:c16="http://schemas.microsoft.com/office/drawing/2014/chart" uri="{C3380CC4-5D6E-409C-BE32-E72D297353CC}">
                <c16:uniqueId val="{00000010-2AF7-4BA1-8E31-7FCBDCC21BAA}"/>
              </c:ext>
            </c:extLst>
          </c:dPt>
          <c:dLbls>
            <c:dLbl>
              <c:idx val="0"/>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A-2AF7-4BA1-8E31-7FCBDCC21BAA}"/>
                </c:ext>
              </c:extLst>
            </c:dLbl>
            <c:dLbl>
              <c:idx val="1"/>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C-2AF7-4BA1-8E31-7FCBDCC21BAA}"/>
                </c:ext>
              </c:extLst>
            </c:dLbl>
            <c:dLbl>
              <c:idx val="2"/>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E-2AF7-4BA1-8E31-7FCBDCC21BAA}"/>
                </c:ext>
              </c:extLst>
            </c:dLbl>
            <c:dLbl>
              <c:idx val="3"/>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0-2AF7-4BA1-8E31-7FCBDCC21BAA}"/>
                </c:ext>
              </c:extLst>
            </c:dLbl>
            <c:spPr>
              <a:noFill/>
              <a:ln>
                <a:noFill/>
              </a:ln>
              <a:effectLst/>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'Nacionalidad y sector G13'!$B$10:$E$10</c:f>
              <c:strCache>
                <c:ptCount val="4"/>
                <c:pt idx="0">
                  <c:v>Agricultura i  pesca</c:v>
                </c:pt>
                <c:pt idx="1">
                  <c:v>Indústria</c:v>
                </c:pt>
                <c:pt idx="2">
                  <c:v>Construcció</c:v>
                </c:pt>
                <c:pt idx="3">
                  <c:v>Serveis</c:v>
                </c:pt>
              </c:strCache>
            </c:strRef>
          </c:cat>
          <c:val>
            <c:numRef>
              <c:f>'Nacionalidad y sector G13'!$B$16:$E$16</c:f>
              <c:numCache>
                <c:formatCode>General</c:formatCode>
                <c:ptCount val="4"/>
                <c:pt idx="0">
                  <c:v>2.2000000000000002</c:v>
                </c:pt>
                <c:pt idx="1">
                  <c:v>3.9</c:v>
                </c:pt>
                <c:pt idx="2">
                  <c:v>18.399999999999999</c:v>
                </c:pt>
                <c:pt idx="3">
                  <c:v>74.7</c:v>
                </c:pt>
              </c:numCache>
            </c:numRef>
          </c:val>
          <c:extLst>
            <c:ext xmlns:c16="http://schemas.microsoft.com/office/drawing/2014/chart" uri="{C3380CC4-5D6E-409C-BE32-E72D297353CC}">
              <c16:uniqueId val="{00000011-2AF7-4BA1-8E31-7FCBDCC21BAA}"/>
            </c:ext>
          </c:extLst>
        </c:ser>
        <c:ser>
          <c:idx val="2"/>
          <c:order val="2"/>
          <c:tx>
            <c:v>2008</c:v>
          </c:tx>
          <c:spPr>
            <a:solidFill>
              <a:srgbClr val="A5A5A5"/>
            </a:solidFill>
            <a:ln w="0">
              <a:noFill/>
            </a:ln>
          </c:spPr>
          <c:dPt>
            <c:idx val="0"/>
            <c:bubble3D val="0"/>
            <c:spPr>
              <a:solidFill>
                <a:srgbClr val="4472C4"/>
              </a:solidFill>
              <a:ln w="19080">
                <a:solidFill>
                  <a:srgbClr val="FFFFFF"/>
                </a:solidFill>
                <a:round/>
              </a:ln>
            </c:spPr>
            <c:extLst>
              <c:ext xmlns:c16="http://schemas.microsoft.com/office/drawing/2014/chart" uri="{C3380CC4-5D6E-409C-BE32-E72D297353CC}">
                <c16:uniqueId val="{00000013-2AF7-4BA1-8E31-7FCBDCC21BAA}"/>
              </c:ext>
            </c:extLst>
          </c:dPt>
          <c:dPt>
            <c:idx val="1"/>
            <c:bubble3D val="0"/>
            <c:spPr>
              <a:solidFill>
                <a:srgbClr val="ED7D31"/>
              </a:solidFill>
              <a:ln w="19080">
                <a:solidFill>
                  <a:srgbClr val="FFFFFF"/>
                </a:solidFill>
                <a:round/>
              </a:ln>
            </c:spPr>
            <c:extLst>
              <c:ext xmlns:c16="http://schemas.microsoft.com/office/drawing/2014/chart" uri="{C3380CC4-5D6E-409C-BE32-E72D297353CC}">
                <c16:uniqueId val="{00000015-2AF7-4BA1-8E31-7FCBDCC21BAA}"/>
              </c:ext>
            </c:extLst>
          </c:dPt>
          <c:dPt>
            <c:idx val="2"/>
            <c:bubble3D val="0"/>
            <c:spPr>
              <a:solidFill>
                <a:srgbClr val="A5A5A5"/>
              </a:solidFill>
              <a:ln w="19080">
                <a:solidFill>
                  <a:srgbClr val="FFFFFF"/>
                </a:solidFill>
                <a:round/>
              </a:ln>
            </c:spPr>
            <c:extLst>
              <c:ext xmlns:c16="http://schemas.microsoft.com/office/drawing/2014/chart" uri="{C3380CC4-5D6E-409C-BE32-E72D297353CC}">
                <c16:uniqueId val="{00000017-2AF7-4BA1-8E31-7FCBDCC21BAA}"/>
              </c:ext>
            </c:extLst>
          </c:dPt>
          <c:dPt>
            <c:idx val="3"/>
            <c:bubble3D val="0"/>
            <c:spPr>
              <a:solidFill>
                <a:srgbClr val="FFC000"/>
              </a:solidFill>
              <a:ln w="19080">
                <a:solidFill>
                  <a:srgbClr val="FFFFFF"/>
                </a:solidFill>
                <a:round/>
              </a:ln>
            </c:spPr>
            <c:extLst>
              <c:ext xmlns:c16="http://schemas.microsoft.com/office/drawing/2014/chart" uri="{C3380CC4-5D6E-409C-BE32-E72D297353CC}">
                <c16:uniqueId val="{00000019-2AF7-4BA1-8E31-7FCBDCC21BAA}"/>
              </c:ext>
            </c:extLst>
          </c:dPt>
          <c:dLbls>
            <c:dLbl>
              <c:idx val="0"/>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3-2AF7-4BA1-8E31-7FCBDCC21BAA}"/>
                </c:ext>
              </c:extLst>
            </c:dLbl>
            <c:dLbl>
              <c:idx val="1"/>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5-2AF7-4BA1-8E31-7FCBDCC21BAA}"/>
                </c:ext>
              </c:extLst>
            </c:dLbl>
            <c:dLbl>
              <c:idx val="2"/>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7-2AF7-4BA1-8E31-7FCBDCC21BAA}"/>
                </c:ext>
              </c:extLst>
            </c:dLbl>
            <c:dLbl>
              <c:idx val="3"/>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19-2AF7-4BA1-8E31-7FCBDCC21BAA}"/>
                </c:ext>
              </c:extLst>
            </c:dLbl>
            <c:spPr>
              <a:noFill/>
              <a:ln>
                <a:noFill/>
              </a:ln>
              <a:effectLst/>
            </c:spPr>
            <c:txPr>
              <a:bodyPr wrap="square"/>
              <a:lstStyle/>
              <a:p>
                <a:pPr>
                  <a:defRPr sz="1200" b="1" strike="noStrike" spc="-1">
                    <a:solidFill>
                      <a:srgbClr val="404040"/>
                    </a:solidFill>
                    <a:latin typeface="Calibri"/>
                  </a:defRPr>
                </a:pPr>
                <a:endParaRPr lang="ca-ES"/>
              </a:p>
            </c:txPr>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'Nacionalidad y sector G13'!$B$10:$E$10</c:f>
              <c:strCache>
                <c:ptCount val="4"/>
                <c:pt idx="0">
                  <c:v>Agricultura i  pesca</c:v>
                </c:pt>
                <c:pt idx="1">
                  <c:v>Indústria</c:v>
                </c:pt>
                <c:pt idx="2">
                  <c:v>Construcció</c:v>
                </c:pt>
                <c:pt idx="3">
                  <c:v>Serveis</c:v>
                </c:pt>
              </c:strCache>
            </c:strRef>
          </c:cat>
          <c:val>
            <c:numRef>
              <c:f>'Nacionalidad y sector G13'!$B$19:$E$19</c:f>
              <c:numCache>
                <c:formatCode>General</c:formatCode>
                <c:ptCount val="4"/>
                <c:pt idx="0">
                  <c:v>1.6</c:v>
                </c:pt>
                <c:pt idx="1">
                  <c:v>6.1</c:v>
                </c:pt>
                <c:pt idx="2">
                  <c:v>25.4</c:v>
                </c:pt>
                <c:pt idx="3">
                  <c:v>68.8</c:v>
                </c:pt>
              </c:numCache>
            </c:numRef>
          </c:val>
          <c:extLst>
            <c:ext xmlns:c16="http://schemas.microsoft.com/office/drawing/2014/chart" uri="{C3380CC4-5D6E-409C-BE32-E72D297353CC}">
              <c16:uniqueId val="{0000001A-2AF7-4BA1-8E31-7FCBDCC21BAA}"/>
            </c:ext>
          </c:extLst>
        </c:ser>
        <c:dLbls>
          <c:showLegendKey val="0"/>
          <c:showVal val="0"/>
          <c:showCatName val="0"/>
          <c:showSerName val="0"/>
          <c:showPercent val="0"/>
          <c:showBubbleSize val="0"/>
          <c:showLeaderLines val="1"/>
        </c:dLbls>
        <c:firstSliceAng val="0"/>
        <c:holeSize val="50"/>
      </c:doughnutChart>
      <c:spPr>
        <a:noFill/>
        <a:ln w="0">
          <a:noFill/>
        </a:ln>
      </c:spPr>
    </c:plotArea>
    <c:legend>
      <c:legendPos val="b"/>
      <c:overlay val="0"/>
      <c:spPr>
        <a:noFill/>
        <a:ln w="0">
          <a:noFill/>
        </a:ln>
      </c:spPr>
      <c:txPr>
        <a:bodyPr/>
        <a:lstStyle/>
        <a:p>
          <a:pPr>
            <a:defRPr sz="11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IIR-1.2. Índex del PIB per càpita d'Illes Balears (Espanya =100)</a:t>
            </a:r>
          </a:p>
        </c:rich>
      </c:tx>
      <c:overlay val="0"/>
      <c:spPr>
        <a:noFill/>
        <a:ln w="0">
          <a:noFill/>
        </a:ln>
      </c:spPr>
    </c:title>
    <c:autoTitleDeleted val="0"/>
    <c:plotArea>
      <c:layout>
        <c:manualLayout>
          <c:layoutTarget val="inner"/>
          <c:xMode val="edge"/>
          <c:yMode val="edge"/>
          <c:x val="5.7018568258787802E-2"/>
          <c:y val="7.7485836641834296E-2"/>
          <c:w val="0.92794581338315996"/>
          <c:h val="0.82174242762189398"/>
        </c:manualLayout>
      </c:layout>
      <c:lineChart>
        <c:grouping val="standard"/>
        <c:varyColors val="0"/>
        <c:ser>
          <c:idx val="0"/>
          <c:order val="0"/>
          <c:tx>
            <c:v>Pes de IB españa 100</c:v>
          </c:tx>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'8.1 PIBpc (G1, G2 y G3)'!$C$17:$V$17</c:f>
              <c:numCache>
                <c:formatCode>#,##0</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'8.1 PIBpc (G1, G2 y G3)'!$D$20:$V$20</c:f>
              <c:numCache>
                <c:formatCode>#,##0</c:formatCode>
                <c:ptCount val="19"/>
                <c:pt idx="0">
                  <c:v>124.174226564317</c:v>
                </c:pt>
                <c:pt idx="1">
                  <c:v>120.43658469190399</c:v>
                </c:pt>
                <c:pt idx="2">
                  <c:v>115.862830694788</c:v>
                </c:pt>
                <c:pt idx="3">
                  <c:v>113.98793198025201</c:v>
                </c:pt>
                <c:pt idx="4">
                  <c:v>112.40642214793499</c:v>
                </c:pt>
                <c:pt idx="5">
                  <c:v>110.52189668125001</c:v>
                </c:pt>
                <c:pt idx="6">
                  <c:v>108.55905114401101</c:v>
                </c:pt>
                <c:pt idx="7">
                  <c:v>108.073272825231</c:v>
                </c:pt>
                <c:pt idx="8">
                  <c:v>106.499869915879</c:v>
                </c:pt>
                <c:pt idx="9">
                  <c:v>105.89894956159401</c:v>
                </c:pt>
                <c:pt idx="10">
                  <c:v>105.874082861034</c:v>
                </c:pt>
                <c:pt idx="11">
                  <c:v>106.699020319303</c:v>
                </c:pt>
                <c:pt idx="12">
                  <c:v>106.41581807388501</c:v>
                </c:pt>
                <c:pt idx="13">
                  <c:v>107.534431541993</c:v>
                </c:pt>
                <c:pt idx="14">
                  <c:v>107.679055945562</c:v>
                </c:pt>
                <c:pt idx="15">
                  <c:v>108.81604737478601</c:v>
                </c:pt>
                <c:pt idx="16">
                  <c:v>108.542592815091</c:v>
                </c:pt>
                <c:pt idx="17">
                  <c:v>108.144813938148</c:v>
                </c:pt>
                <c:pt idx="18">
                  <c:v>106.76227957314799</c:v>
                </c:pt>
              </c:numCache>
            </c:numRef>
          </c:val>
          <c:smooth val="0"/>
          <c:extLst>
            <c:ext xmlns:c16="http://schemas.microsoft.com/office/drawing/2014/chart" uri="{C3380CC4-5D6E-409C-BE32-E72D297353CC}">
              <c16:uniqueId val="{00000000-4A35-4139-8B88-3692D65BABAA}"/>
            </c:ext>
          </c:extLst>
        </c:ser>
        <c:dLbls>
          <c:showLegendKey val="0"/>
          <c:showVal val="0"/>
          <c:showCatName val="0"/>
          <c:showSerName val="0"/>
          <c:showPercent val="0"/>
          <c:showBubbleSize val="0"/>
        </c:dLbls>
        <c:hiLowLines>
          <c:spPr>
            <a:ln w="0">
              <a:noFill/>
            </a:ln>
          </c:spPr>
        </c:hiLowLines>
        <c:smooth val="0"/>
        <c:axId val="38416293"/>
        <c:axId val="73868570"/>
      </c:lineChart>
      <c:catAx>
        <c:axId val="38416293"/>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73868570"/>
        <c:crosses val="autoZero"/>
        <c:auto val="1"/>
        <c:lblAlgn val="ctr"/>
        <c:lblOffset val="100"/>
        <c:noMultiLvlLbl val="0"/>
      </c:catAx>
      <c:valAx>
        <c:axId val="73868570"/>
        <c:scaling>
          <c:orientation val="minMax"/>
          <c:max val="125"/>
          <c:min val="100"/>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38416293"/>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IIRA-1.2. Índex del PIB per capita de</a:t>
            </a:r>
            <a:r>
              <a:rPr lang="es-ES" sz="1679" b="0" strike="noStrike" spc="-1" baseline="0">
                <a:solidFill>
                  <a:srgbClr val="595959"/>
                </a:solidFill>
                <a:latin typeface="Calibri"/>
              </a:rPr>
              <a:t> les </a:t>
            </a:r>
            <a:r>
              <a:rPr lang="es-ES" sz="1679" b="0" strike="noStrike" spc="-1">
                <a:solidFill>
                  <a:srgbClr val="595959"/>
                </a:solidFill>
                <a:latin typeface="Calibri"/>
              </a:rPr>
              <a:t>Illes Balears (Espanya=100)</a:t>
            </a:r>
          </a:p>
        </c:rich>
      </c:tx>
      <c:overlay val="0"/>
      <c:spPr>
        <a:noFill/>
        <a:ln w="0">
          <a:noFill/>
        </a:ln>
      </c:spPr>
    </c:title>
    <c:autoTitleDeleted val="0"/>
    <c:plotArea>
      <c:layout>
        <c:manualLayout>
          <c:layoutTarget val="inner"/>
          <c:xMode val="edge"/>
          <c:yMode val="edge"/>
          <c:x val="5.7019297161754599E-2"/>
          <c:y val="7.7528466175485602E-2"/>
          <c:w val="0.92793545808045896"/>
          <c:h val="0.82172359901763803"/>
        </c:manualLayout>
      </c:layout>
      <c:lineChart>
        <c:grouping val="standard"/>
        <c:varyColors val="0"/>
        <c:ser>
          <c:idx val="0"/>
          <c:order val="0"/>
          <c:tx>
            <c:v>Pes de IB españa 100</c:v>
          </c:tx>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'8.1 PIBpc (G1, G2 y G3)'!$C$17:$V$17</c:f>
              <c:numCache>
                <c:formatCode>#,##0</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'8.1 PIBpc (G1, G2 y G3)'!$D$20:$V$20</c:f>
              <c:numCache>
                <c:formatCode>#,##0</c:formatCode>
                <c:ptCount val="19"/>
                <c:pt idx="0">
                  <c:v>124.174226564317</c:v>
                </c:pt>
                <c:pt idx="1">
                  <c:v>120.43658469190399</c:v>
                </c:pt>
                <c:pt idx="2">
                  <c:v>115.862830694788</c:v>
                </c:pt>
                <c:pt idx="3">
                  <c:v>113.98793198025201</c:v>
                </c:pt>
                <c:pt idx="4">
                  <c:v>112.40642214793499</c:v>
                </c:pt>
                <c:pt idx="5">
                  <c:v>110.52189668125001</c:v>
                </c:pt>
                <c:pt idx="6">
                  <c:v>108.55905114401101</c:v>
                </c:pt>
                <c:pt idx="7">
                  <c:v>108.073272825231</c:v>
                </c:pt>
                <c:pt idx="8">
                  <c:v>106.499869915879</c:v>
                </c:pt>
                <c:pt idx="9">
                  <c:v>105.89894956159401</c:v>
                </c:pt>
                <c:pt idx="10">
                  <c:v>105.874082861034</c:v>
                </c:pt>
                <c:pt idx="11">
                  <c:v>106.699020319303</c:v>
                </c:pt>
                <c:pt idx="12">
                  <c:v>106.41581807388501</c:v>
                </c:pt>
                <c:pt idx="13">
                  <c:v>107.534431541993</c:v>
                </c:pt>
                <c:pt idx="14">
                  <c:v>107.679055945562</c:v>
                </c:pt>
                <c:pt idx="15">
                  <c:v>108.81604737478601</c:v>
                </c:pt>
                <c:pt idx="16">
                  <c:v>108.542592815091</c:v>
                </c:pt>
                <c:pt idx="17">
                  <c:v>108.144813938148</c:v>
                </c:pt>
                <c:pt idx="18">
                  <c:v>106.76227957314799</c:v>
                </c:pt>
              </c:numCache>
            </c:numRef>
          </c:val>
          <c:smooth val="0"/>
          <c:extLst>
            <c:ext xmlns:c16="http://schemas.microsoft.com/office/drawing/2014/chart" uri="{C3380CC4-5D6E-409C-BE32-E72D297353CC}">
              <c16:uniqueId val="{00000000-3F9B-4AB9-BDAA-EE895D48E4B3}"/>
            </c:ext>
          </c:extLst>
        </c:ser>
        <c:dLbls>
          <c:showLegendKey val="0"/>
          <c:showVal val="0"/>
          <c:showCatName val="0"/>
          <c:showSerName val="0"/>
          <c:showPercent val="0"/>
          <c:showBubbleSize val="0"/>
        </c:dLbls>
        <c:hiLowLines>
          <c:spPr>
            <a:ln w="0">
              <a:noFill/>
            </a:ln>
          </c:spPr>
        </c:hiLowLines>
        <c:smooth val="0"/>
        <c:axId val="87893544"/>
        <c:axId val="50577910"/>
      </c:lineChart>
      <c:catAx>
        <c:axId val="87893544"/>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50577910"/>
        <c:crosses val="autoZero"/>
        <c:auto val="1"/>
        <c:lblAlgn val="ctr"/>
        <c:lblOffset val="100"/>
        <c:noMultiLvlLbl val="0"/>
      </c:catAx>
      <c:valAx>
        <c:axId val="50577910"/>
        <c:scaling>
          <c:orientation val="minMax"/>
          <c:max val="125"/>
          <c:min val="100"/>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87893544"/>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IIRA-1.3. Diferencial de taxes de creixement del PIB per capita de les Illes Balears respecte del total nacional (%)</a:t>
            </a:r>
          </a:p>
        </c:rich>
      </c:tx>
      <c:overlay val="0"/>
      <c:spPr>
        <a:noFill/>
        <a:ln w="0">
          <a:noFill/>
        </a:ln>
      </c:spPr>
    </c:title>
    <c:autoTitleDeleted val="0"/>
    <c:plotArea>
      <c:layout>
        <c:manualLayout>
          <c:layoutTarget val="inner"/>
          <c:xMode val="edge"/>
          <c:yMode val="edge"/>
          <c:x val="4.8335305053236403E-2"/>
          <c:y val="0.11321690811669"/>
          <c:w val="0.93662328882879797"/>
          <c:h val="0.79896804921611397"/>
        </c:manualLayout>
      </c:layout>
      <c:lineChart>
        <c:grouping val="standard"/>
        <c:varyColors val="0"/>
        <c:ser>
          <c:idx val="0"/>
          <c:order val="0"/>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'8.1 PIBpc (G1, G2 y G3)'!$C$17:$V$17</c:f>
              <c:numCache>
                <c:formatCode>#,##0</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'8.1 PIBpc (G1, G2 y G3)'!$D$16:$V$16</c:f>
              <c:numCache>
                <c:formatCode>0.00</c:formatCode>
                <c:ptCount val="19"/>
                <c:pt idx="0">
                  <c:v>-1.3776405822212956</c:v>
                </c:pt>
                <c:pt idx="1">
                  <c:v>-3.1673596066745358</c:v>
                </c:pt>
                <c:pt idx="2">
                  <c:v>-3.9903081148610964</c:v>
                </c:pt>
                <c:pt idx="3">
                  <c:v>-1.7067204104852296</c:v>
                </c:pt>
                <c:pt idx="4">
                  <c:v>-1.4694937146110476</c:v>
                </c:pt>
                <c:pt idx="5">
                  <c:v>-1.7862497606446315</c:v>
                </c:pt>
                <c:pt idx="6">
                  <c:v>-1.8659982204475734</c:v>
                </c:pt>
                <c:pt idx="7">
                  <c:v>-0.45412208181923042</c:v>
                </c:pt>
                <c:pt idx="8">
                  <c:v>-1.3914874370318131</c:v>
                </c:pt>
                <c:pt idx="9">
                  <c:v>-0.56365795863437818</c:v>
                </c:pt>
                <c:pt idx="10">
                  <c:v>-2.3199203649570954E-2</c:v>
                </c:pt>
                <c:pt idx="11">
                  <c:v>0.75476060585597526</c:v>
                </c:pt>
                <c:pt idx="12">
                  <c:v>-0.26362788405627224</c:v>
                </c:pt>
                <c:pt idx="13">
                  <c:v>1.066484467663531</c:v>
                </c:pt>
                <c:pt idx="14">
                  <c:v>0.14055056196489168</c:v>
                </c:pt>
                <c:pt idx="15">
                  <c:v>1.0904694616979738</c:v>
                </c:pt>
                <c:pt idx="16">
                  <c:v>-0.26167504315479651</c:v>
                </c:pt>
                <c:pt idx="17">
                  <c:v>-0.37824365130627591</c:v>
                </c:pt>
                <c:pt idx="18">
                  <c:v>-1.3109025163073662</c:v>
                </c:pt>
              </c:numCache>
            </c:numRef>
          </c:val>
          <c:smooth val="0"/>
          <c:extLst>
            <c:ext xmlns:c16="http://schemas.microsoft.com/office/drawing/2014/chart" uri="{C3380CC4-5D6E-409C-BE32-E72D297353CC}">
              <c16:uniqueId val="{00000000-EADE-4583-91D4-8366450D19F3}"/>
            </c:ext>
          </c:extLst>
        </c:ser>
        <c:dLbls>
          <c:showLegendKey val="0"/>
          <c:showVal val="0"/>
          <c:showCatName val="0"/>
          <c:showSerName val="0"/>
          <c:showPercent val="0"/>
          <c:showBubbleSize val="0"/>
        </c:dLbls>
        <c:hiLowLines>
          <c:spPr>
            <a:ln w="0">
              <a:noFill/>
            </a:ln>
          </c:spPr>
        </c:hiLowLines>
        <c:smooth val="0"/>
        <c:axId val="32885289"/>
        <c:axId val="71566522"/>
      </c:lineChart>
      <c:catAx>
        <c:axId val="32885289"/>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71566522"/>
        <c:crosses val="autoZero"/>
        <c:auto val="1"/>
        <c:lblAlgn val="ctr"/>
        <c:lblOffset val="100"/>
        <c:noMultiLvlLbl val="0"/>
      </c:catAx>
      <c:valAx>
        <c:axId val="71566522"/>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32885289"/>
        <c:crosses val="autoZero"/>
        <c:crossBetween val="between"/>
      </c:valAx>
      <c:spPr>
        <a:noFill/>
        <a:ln w="0">
          <a:noFill/>
        </a:ln>
      </c:spPr>
    </c:plotArea>
    <c:plotVisOnly val="1"/>
    <c:dispBlanksAs val="gap"/>
    <c:showDLblsOverMax val="1"/>
  </c:chart>
  <c:spPr>
    <a:solidFill>
      <a:srgbClr val="FFFFFF"/>
    </a:solidFill>
    <a:ln w="9360">
      <a:solidFill>
        <a:srgbClr val="FFFFFF"/>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IIR-1.3. Diferencial de taxes de creixement del PIB per càpita d'Illes Balears respecte del Total Nacional (%)</a:t>
            </a:r>
          </a:p>
        </c:rich>
      </c:tx>
      <c:overlay val="0"/>
      <c:spPr>
        <a:noFill/>
        <a:ln w="0">
          <a:noFill/>
        </a:ln>
      </c:spPr>
    </c:title>
    <c:autoTitleDeleted val="0"/>
    <c:plotArea>
      <c:layout>
        <c:manualLayout>
          <c:layoutTarget val="inner"/>
          <c:xMode val="edge"/>
          <c:yMode val="edge"/>
          <c:x val="4.8325400765030502E-2"/>
          <c:y val="0.113234506161815"/>
          <c:w val="0.936636785703857"/>
          <c:h val="0.79898196106447605"/>
        </c:manualLayout>
      </c:layout>
      <c:lineChart>
        <c:grouping val="standard"/>
        <c:varyColors val="0"/>
        <c:ser>
          <c:idx val="0"/>
          <c:order val="0"/>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'8.1 PIBpc (G1, G2 y G3)'!$C$17:$V$17</c:f>
              <c:numCache>
                <c:formatCode>#,##0</c:formatCode>
                <c:ptCount val="20"/>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numCache>
            </c:numRef>
          </c:cat>
          <c:val>
            <c:numRef>
              <c:f>'8.1 PIBpc (G1, G2 y G3)'!$D$16:$V$16</c:f>
              <c:numCache>
                <c:formatCode>0.00</c:formatCode>
                <c:ptCount val="19"/>
                <c:pt idx="0">
                  <c:v>-1.3776405822212956</c:v>
                </c:pt>
                <c:pt idx="1">
                  <c:v>-3.1673596066745358</c:v>
                </c:pt>
                <c:pt idx="2">
                  <c:v>-3.9903081148610964</c:v>
                </c:pt>
                <c:pt idx="3">
                  <c:v>-1.7067204104852296</c:v>
                </c:pt>
                <c:pt idx="4">
                  <c:v>-1.4694937146110476</c:v>
                </c:pt>
                <c:pt idx="5">
                  <c:v>-1.7862497606446315</c:v>
                </c:pt>
                <c:pt idx="6">
                  <c:v>-1.8659982204475734</c:v>
                </c:pt>
                <c:pt idx="7">
                  <c:v>-0.45412208181923042</c:v>
                </c:pt>
                <c:pt idx="8">
                  <c:v>-1.3914874370318131</c:v>
                </c:pt>
                <c:pt idx="9">
                  <c:v>-0.56365795863437818</c:v>
                </c:pt>
                <c:pt idx="10">
                  <c:v>-2.3199203649570954E-2</c:v>
                </c:pt>
                <c:pt idx="11">
                  <c:v>0.75476060585597526</c:v>
                </c:pt>
                <c:pt idx="12">
                  <c:v>-0.26362788405627224</c:v>
                </c:pt>
                <c:pt idx="13">
                  <c:v>1.066484467663531</c:v>
                </c:pt>
                <c:pt idx="14">
                  <c:v>0.14055056196489168</c:v>
                </c:pt>
                <c:pt idx="15">
                  <c:v>1.0904694616979738</c:v>
                </c:pt>
                <c:pt idx="16">
                  <c:v>-0.26167504315479651</c:v>
                </c:pt>
                <c:pt idx="17">
                  <c:v>-0.37824365130627591</c:v>
                </c:pt>
                <c:pt idx="18">
                  <c:v>-1.3109025163073662</c:v>
                </c:pt>
              </c:numCache>
            </c:numRef>
          </c:val>
          <c:smooth val="0"/>
          <c:extLst>
            <c:ext xmlns:c16="http://schemas.microsoft.com/office/drawing/2014/chart" uri="{C3380CC4-5D6E-409C-BE32-E72D297353CC}">
              <c16:uniqueId val="{00000000-12BD-4795-AC89-A7E1EF20D64E}"/>
            </c:ext>
          </c:extLst>
        </c:ser>
        <c:dLbls>
          <c:showLegendKey val="0"/>
          <c:showVal val="0"/>
          <c:showCatName val="0"/>
          <c:showSerName val="0"/>
          <c:showPercent val="0"/>
          <c:showBubbleSize val="0"/>
        </c:dLbls>
        <c:hiLowLines>
          <c:spPr>
            <a:ln w="0">
              <a:noFill/>
            </a:ln>
          </c:spPr>
        </c:hiLowLines>
        <c:smooth val="0"/>
        <c:axId val="12996223"/>
        <c:axId val="15124507"/>
      </c:lineChart>
      <c:catAx>
        <c:axId val="12996223"/>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15124507"/>
        <c:crosses val="autoZero"/>
        <c:auto val="1"/>
        <c:lblAlgn val="ctr"/>
        <c:lblOffset val="100"/>
        <c:noMultiLvlLbl val="0"/>
      </c:catAx>
      <c:valAx>
        <c:axId val="15124507"/>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12996223"/>
        <c:crosses val="autoZero"/>
        <c:crossBetween val="between"/>
      </c:valAx>
      <c:spPr>
        <a:noFill/>
        <a:ln w="0">
          <a:noFill/>
        </a:ln>
      </c:spPr>
    </c:plotArea>
    <c:plotVisOnly val="1"/>
    <c:dispBlanksAs val="gap"/>
    <c:showDLblsOverMax val="1"/>
  </c:chart>
  <c:spPr>
    <a:solidFill>
      <a:srgbClr val="FFFFFF"/>
    </a:solidFill>
    <a:ln w="9360">
      <a:solidFill>
        <a:srgbClr val="FFFFFF"/>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IIR-1.4. Diferencial de taxes de creixement de la població balear i la resta de l'Estat (%)</a:t>
            </a:r>
          </a:p>
        </c:rich>
      </c:tx>
      <c:overlay val="0"/>
      <c:spPr>
        <a:noFill/>
        <a:ln w="0">
          <a:noFill/>
        </a:ln>
      </c:spPr>
    </c:title>
    <c:autoTitleDeleted val="0"/>
    <c:plotArea>
      <c:layout>
        <c:manualLayout>
          <c:layoutTarget val="inner"/>
          <c:xMode val="edge"/>
          <c:yMode val="edge"/>
          <c:x val="5.07489707127632E-2"/>
          <c:y val="0.13279156992320101"/>
          <c:w val="0.93421321575612504"/>
          <c:h val="0.74495445615288403"/>
        </c:manualLayout>
      </c:layout>
      <c:lineChart>
        <c:grouping val="standard"/>
        <c:varyColors val="0"/>
        <c:ser>
          <c:idx val="0"/>
          <c:order val="0"/>
          <c:tx>
            <c:v>Diferencial de taxes de creixement de la població balear respecte del Total Nacional</c:v>
          </c:tx>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'PIB (G4)'!$B$24:$B$40</c:f>
              <c:numCache>
                <c:formatCode>General</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numCache>
            </c:numRef>
          </c:cat>
          <c:val>
            <c:numRef>
              <c:f>'Población (G4)'!$H$11:$H$27</c:f>
              <c:numCache>
                <c:formatCode>General</c:formatCode>
                <c:ptCount val="17"/>
                <c:pt idx="0">
                  <c:v>1.8934683211426773</c:v>
                </c:pt>
                <c:pt idx="1">
                  <c:v>1.2488310596017405</c:v>
                </c:pt>
                <c:pt idx="2">
                  <c:v>1.4402809177446407</c:v>
                </c:pt>
                <c:pt idx="3">
                  <c:v>1.8156462503286175</c:v>
                </c:pt>
                <c:pt idx="4">
                  <c:v>1.8770124334172245</c:v>
                </c:pt>
                <c:pt idx="5">
                  <c:v>1.4914382695818906</c:v>
                </c:pt>
                <c:pt idx="6">
                  <c:v>1.1134137342399653</c:v>
                </c:pt>
                <c:pt idx="7">
                  <c:v>0.46888013641583903</c:v>
                </c:pt>
                <c:pt idx="8">
                  <c:v>0.34541408936317186</c:v>
                </c:pt>
                <c:pt idx="9">
                  <c:v>0.74484093960229814</c:v>
                </c:pt>
                <c:pt idx="10">
                  <c:v>1.1321962319556622</c:v>
                </c:pt>
                <c:pt idx="11">
                  <c:v>0.99146642245281358</c:v>
                </c:pt>
                <c:pt idx="12">
                  <c:v>0.92441084474798041</c:v>
                </c:pt>
                <c:pt idx="13">
                  <c:v>1.1122875563926771</c:v>
                </c:pt>
                <c:pt idx="14">
                  <c:v>1.1071897496556016</c:v>
                </c:pt>
                <c:pt idx="15">
                  <c:v>1.1133106333597764</c:v>
                </c:pt>
                <c:pt idx="16">
                  <c:v>1.0939247755513914</c:v>
                </c:pt>
              </c:numCache>
            </c:numRef>
          </c:val>
          <c:smooth val="0"/>
          <c:extLst>
            <c:ext xmlns:c16="http://schemas.microsoft.com/office/drawing/2014/chart" uri="{C3380CC4-5D6E-409C-BE32-E72D297353CC}">
              <c16:uniqueId val="{00000000-514A-47C8-8E21-28A976C7A908}"/>
            </c:ext>
          </c:extLst>
        </c:ser>
        <c:dLbls>
          <c:showLegendKey val="0"/>
          <c:showVal val="0"/>
          <c:showCatName val="0"/>
          <c:showSerName val="0"/>
          <c:showPercent val="0"/>
          <c:showBubbleSize val="0"/>
        </c:dLbls>
        <c:hiLowLines>
          <c:spPr>
            <a:ln w="0">
              <a:noFill/>
            </a:ln>
          </c:spPr>
        </c:hiLowLines>
        <c:smooth val="0"/>
        <c:axId val="66887084"/>
        <c:axId val="8574148"/>
      </c:lineChart>
      <c:catAx>
        <c:axId val="66887084"/>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8574148"/>
        <c:crosses val="autoZero"/>
        <c:auto val="1"/>
        <c:lblAlgn val="ctr"/>
        <c:lblOffset val="100"/>
        <c:noMultiLvlLbl val="0"/>
      </c:catAx>
      <c:valAx>
        <c:axId val="8574148"/>
        <c:scaling>
          <c:orientation val="minMax"/>
        </c:scaling>
        <c:delete val="0"/>
        <c:axPos val="l"/>
        <c:majorGridlines>
          <c:spPr>
            <a:ln w="9360">
              <a:solidFill>
                <a:srgbClr val="D9D9D9"/>
              </a:solidFill>
              <a:round/>
            </a:ln>
          </c:spPr>
        </c:majorGridlines>
        <c:numFmt formatCode="#,##0.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66887084"/>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IIRA-1.4. Diferencial de taxes de creixement de la població balear i la resta de l'Estat (%)</a:t>
            </a:r>
          </a:p>
        </c:rich>
      </c:tx>
      <c:overlay val="0"/>
      <c:spPr>
        <a:noFill/>
        <a:ln w="0">
          <a:noFill/>
        </a:ln>
      </c:spPr>
    </c:title>
    <c:autoTitleDeleted val="0"/>
    <c:plotArea>
      <c:layout>
        <c:manualLayout>
          <c:layoutTarget val="inner"/>
          <c:xMode val="edge"/>
          <c:yMode val="edge"/>
          <c:x val="5.0729192858938899E-2"/>
          <c:y val="0.13279468622980101"/>
          <c:w val="0.93421548906210705"/>
          <c:h val="0.74491920293447"/>
        </c:manualLayout>
      </c:layout>
      <c:lineChart>
        <c:grouping val="standard"/>
        <c:varyColors val="0"/>
        <c:ser>
          <c:idx val="0"/>
          <c:order val="0"/>
          <c:tx>
            <c:v>Diferencial de taxes de creixement de la població balear respecte del Total Nacional</c:v>
          </c:tx>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'PIB (G4)'!$B$24:$B$40</c:f>
              <c:numCache>
                <c:formatCode>General</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numCache>
            </c:numRef>
          </c:cat>
          <c:val>
            <c:numRef>
              <c:f>'Población (G4)'!$H$11:$H$27</c:f>
              <c:numCache>
                <c:formatCode>General</c:formatCode>
                <c:ptCount val="17"/>
                <c:pt idx="0">
                  <c:v>1.8934683211426773</c:v>
                </c:pt>
                <c:pt idx="1">
                  <c:v>1.2488310596017405</c:v>
                </c:pt>
                <c:pt idx="2">
                  <c:v>1.4402809177446407</c:v>
                </c:pt>
                <c:pt idx="3">
                  <c:v>1.8156462503286175</c:v>
                </c:pt>
                <c:pt idx="4">
                  <c:v>1.8770124334172245</c:v>
                </c:pt>
                <c:pt idx="5">
                  <c:v>1.4914382695818906</c:v>
                </c:pt>
                <c:pt idx="6">
                  <c:v>1.1134137342399653</c:v>
                </c:pt>
                <c:pt idx="7">
                  <c:v>0.46888013641583903</c:v>
                </c:pt>
                <c:pt idx="8">
                  <c:v>0.34541408936317186</c:v>
                </c:pt>
                <c:pt idx="9">
                  <c:v>0.74484093960229814</c:v>
                </c:pt>
                <c:pt idx="10">
                  <c:v>1.1321962319556622</c:v>
                </c:pt>
                <c:pt idx="11">
                  <c:v>0.99146642245281358</c:v>
                </c:pt>
                <c:pt idx="12">
                  <c:v>0.92441084474798041</c:v>
                </c:pt>
                <c:pt idx="13">
                  <c:v>1.1122875563926771</c:v>
                </c:pt>
                <c:pt idx="14">
                  <c:v>1.1071897496556016</c:v>
                </c:pt>
                <c:pt idx="15">
                  <c:v>1.1133106333597764</c:v>
                </c:pt>
                <c:pt idx="16">
                  <c:v>1.0939247755513914</c:v>
                </c:pt>
              </c:numCache>
            </c:numRef>
          </c:val>
          <c:smooth val="0"/>
          <c:extLst>
            <c:ext xmlns:c16="http://schemas.microsoft.com/office/drawing/2014/chart" uri="{C3380CC4-5D6E-409C-BE32-E72D297353CC}">
              <c16:uniqueId val="{00000000-E48D-4AD5-898C-A519EDF8FB48}"/>
            </c:ext>
          </c:extLst>
        </c:ser>
        <c:dLbls>
          <c:showLegendKey val="0"/>
          <c:showVal val="0"/>
          <c:showCatName val="0"/>
          <c:showSerName val="0"/>
          <c:showPercent val="0"/>
          <c:showBubbleSize val="0"/>
        </c:dLbls>
        <c:hiLowLines>
          <c:spPr>
            <a:ln w="0">
              <a:noFill/>
            </a:ln>
          </c:spPr>
        </c:hiLowLines>
        <c:smooth val="0"/>
        <c:axId val="67143170"/>
        <c:axId val="42458950"/>
      </c:lineChart>
      <c:catAx>
        <c:axId val="67143170"/>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42458950"/>
        <c:crosses val="autoZero"/>
        <c:auto val="1"/>
        <c:lblAlgn val="ctr"/>
        <c:lblOffset val="100"/>
        <c:noMultiLvlLbl val="0"/>
      </c:catAx>
      <c:valAx>
        <c:axId val="42458950"/>
        <c:scaling>
          <c:orientation val="minMax"/>
        </c:scaling>
        <c:delete val="0"/>
        <c:axPos val="l"/>
        <c:majorGridlines>
          <c:spPr>
            <a:ln w="9360">
              <a:solidFill>
                <a:srgbClr val="D9D9D9"/>
              </a:solidFill>
              <a:round/>
            </a:ln>
          </c:spPr>
        </c:majorGridlines>
        <c:numFmt formatCode="#,##0.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67143170"/>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679" b="0" strike="noStrike" spc="-1">
                <a:solidFill>
                  <a:srgbClr val="595959"/>
                </a:solidFill>
                <a:latin typeface="Calibri"/>
              </a:defRPr>
            </a:pPr>
            <a:r>
              <a:rPr lang="es-ES" sz="1679" b="0" strike="noStrike" spc="-1">
                <a:solidFill>
                  <a:srgbClr val="595959"/>
                </a:solidFill>
                <a:latin typeface="Calibri"/>
              </a:rPr>
              <a:t>Gràfic IIR-1.5. Pes de la indústria en el Valor Afegit Brut (%)</a:t>
            </a:r>
          </a:p>
        </c:rich>
      </c:tx>
      <c:overlay val="0"/>
      <c:spPr>
        <a:noFill/>
        <a:ln w="0">
          <a:noFill/>
        </a:ln>
      </c:spPr>
    </c:title>
    <c:autoTitleDeleted val="0"/>
    <c:plotArea>
      <c:layout/>
      <c:lineChart>
        <c:grouping val="standard"/>
        <c:varyColors val="0"/>
        <c:ser>
          <c:idx val="0"/>
          <c:order val="0"/>
          <c:tx>
            <c:v>Illes Balears</c:v>
          </c:tx>
          <c:spPr>
            <a:ln w="28440" cap="rnd">
              <a:solidFill>
                <a:srgbClr val="FFC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'Peso industria(G5)'!$M$9:$M$27</c:f>
              <c:strCach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strCache>
            </c:strRef>
          </c:cat>
          <c:val>
            <c:numRef>
              <c:f>'Peso industria(G5)'!$D$9:$D$27</c:f>
              <c:numCache>
                <c:formatCode>General</c:formatCode>
                <c:ptCount val="19"/>
                <c:pt idx="0">
                  <c:v>5.6013468383250862</c:v>
                </c:pt>
                <c:pt idx="1">
                  <c:v>5.2844714340927004</c:v>
                </c:pt>
                <c:pt idx="2">
                  <c:v>5.0271404697815294</c:v>
                </c:pt>
                <c:pt idx="3">
                  <c:v>4.7923705490257342</c:v>
                </c:pt>
                <c:pt idx="4">
                  <c:v>4.6020791753412675</c:v>
                </c:pt>
                <c:pt idx="5">
                  <c:v>4.5725938930015575</c:v>
                </c:pt>
                <c:pt idx="6">
                  <c:v>4.3796719197360421</c:v>
                </c:pt>
                <c:pt idx="7">
                  <c:v>4.3123426842017833</c:v>
                </c:pt>
                <c:pt idx="8">
                  <c:v>4.2905780416627826</c:v>
                </c:pt>
                <c:pt idx="9">
                  <c:v>3.8933253330369224</c:v>
                </c:pt>
                <c:pt idx="10">
                  <c:v>3.6908553972071592</c:v>
                </c:pt>
                <c:pt idx="11">
                  <c:v>3.3664238096858972</c:v>
                </c:pt>
                <c:pt idx="12">
                  <c:v>2.8905940758563791</c:v>
                </c:pt>
                <c:pt idx="13">
                  <c:v>2.7453327128457308</c:v>
                </c:pt>
                <c:pt idx="14">
                  <c:v>2.9492717772260217</c:v>
                </c:pt>
                <c:pt idx="15">
                  <c:v>2.9813157916694513</c:v>
                </c:pt>
                <c:pt idx="16">
                  <c:v>2.8964905310770162</c:v>
                </c:pt>
                <c:pt idx="17">
                  <c:v>2.8037535942381671</c:v>
                </c:pt>
                <c:pt idx="18">
                  <c:v>2.7401256631842359</c:v>
                </c:pt>
              </c:numCache>
            </c:numRef>
          </c:val>
          <c:smooth val="0"/>
          <c:extLst>
            <c:ext xmlns:c16="http://schemas.microsoft.com/office/drawing/2014/chart" uri="{C3380CC4-5D6E-409C-BE32-E72D297353CC}">
              <c16:uniqueId val="{00000000-5FF3-40DB-B5D0-AF5260D313B3}"/>
            </c:ext>
          </c:extLst>
        </c:ser>
        <c:ser>
          <c:idx val="1"/>
          <c:order val="1"/>
          <c:tx>
            <c:v>Espanya</c:v>
          </c:tx>
          <c:spPr>
            <a:ln w="28440" cap="rnd">
              <a:solidFill>
                <a:srgbClr val="000000"/>
              </a:solidFill>
              <a:round/>
            </a:ln>
          </c:spPr>
          <c:marker>
            <c:symbol val="none"/>
          </c:marker>
          <c:dLbls>
            <c:spPr>
              <a:noFill/>
              <a:ln>
                <a:noFill/>
              </a:ln>
              <a:effectLst/>
            </c:spPr>
            <c:txPr>
              <a:bodyPr wrap="square"/>
              <a:lstStyle/>
              <a:p>
                <a:pPr>
                  <a:defRPr sz="14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'Peso industria(G5)'!$M$9:$M$27</c:f>
              <c:strCach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strCache>
            </c:strRef>
          </c:cat>
          <c:val>
            <c:numRef>
              <c:f>'Peso industria(G5)'!$P$9:$P$27</c:f>
              <c:numCache>
                <c:formatCode>General</c:formatCode>
                <c:ptCount val="19"/>
                <c:pt idx="0">
                  <c:v>17.85486291741088</c:v>
                </c:pt>
                <c:pt idx="1">
                  <c:v>17.365337856233122</c:v>
                </c:pt>
                <c:pt idx="2">
                  <c:v>16.719623336841011</c:v>
                </c:pt>
                <c:pt idx="3">
                  <c:v>16.207549839740729</c:v>
                </c:pt>
                <c:pt idx="4">
                  <c:v>15.706980493309688</c:v>
                </c:pt>
                <c:pt idx="5">
                  <c:v>15.272882353647843</c:v>
                </c:pt>
                <c:pt idx="6">
                  <c:v>14.919025429726377</c:v>
                </c:pt>
                <c:pt idx="7">
                  <c:v>14.314781777866283</c:v>
                </c:pt>
                <c:pt idx="8">
                  <c:v>13.775534153764307</c:v>
                </c:pt>
                <c:pt idx="9">
                  <c:v>12.367907628898902</c:v>
                </c:pt>
                <c:pt idx="10">
                  <c:v>12.406454120280594</c:v>
                </c:pt>
                <c:pt idx="11">
                  <c:v>12.478385373363027</c:v>
                </c:pt>
                <c:pt idx="12">
                  <c:v>12.095780095514368</c:v>
                </c:pt>
                <c:pt idx="13">
                  <c:v>12.247760733038197</c:v>
                </c:pt>
                <c:pt idx="14">
                  <c:v>12.419929166369664</c:v>
                </c:pt>
                <c:pt idx="15">
                  <c:v>12.445156668223522</c:v>
                </c:pt>
                <c:pt idx="16">
                  <c:v>12.426089950607903</c:v>
                </c:pt>
                <c:pt idx="17">
                  <c:v>12.506883913481076</c:v>
                </c:pt>
                <c:pt idx="18">
                  <c:v>12.302142958078624</c:v>
                </c:pt>
              </c:numCache>
            </c:numRef>
          </c:val>
          <c:smooth val="0"/>
          <c:extLst>
            <c:ext xmlns:c16="http://schemas.microsoft.com/office/drawing/2014/chart" uri="{C3380CC4-5D6E-409C-BE32-E72D297353CC}">
              <c16:uniqueId val="{00000001-5FF3-40DB-B5D0-AF5260D313B3}"/>
            </c:ext>
          </c:extLst>
        </c:ser>
        <c:dLbls>
          <c:showLegendKey val="0"/>
          <c:showVal val="0"/>
          <c:showCatName val="0"/>
          <c:showSerName val="0"/>
          <c:showPercent val="0"/>
          <c:showBubbleSize val="0"/>
        </c:dLbls>
        <c:hiLowLines>
          <c:spPr>
            <a:ln w="0">
              <a:noFill/>
            </a:ln>
          </c:spPr>
        </c:hiLowLines>
        <c:smooth val="0"/>
        <c:axId val="50978905"/>
        <c:axId val="4877764"/>
      </c:lineChart>
      <c:catAx>
        <c:axId val="50978905"/>
        <c:scaling>
          <c:orientation val="minMax"/>
        </c:scaling>
        <c:delete val="0"/>
        <c:axPos val="b"/>
        <c:majorGridlines>
          <c:spPr>
            <a:ln w="9360">
              <a:solidFill>
                <a:srgbClr val="D9D9D9"/>
              </a:solidFill>
              <a:round/>
            </a:ln>
          </c:spPr>
        </c:majorGridlines>
        <c:numFmt formatCode="0" sourceLinked="0"/>
        <c:majorTickMark val="none"/>
        <c:minorTickMark val="none"/>
        <c:tickLblPos val="nextTo"/>
        <c:spPr>
          <a:ln w="9360">
            <a:solidFill>
              <a:srgbClr val="D9D9D9"/>
            </a:solidFill>
            <a:round/>
          </a:ln>
        </c:spPr>
        <c:txPr>
          <a:bodyPr/>
          <a:lstStyle/>
          <a:p>
            <a:pPr>
              <a:defRPr sz="1400" b="0" strike="noStrike" spc="-1">
                <a:solidFill>
                  <a:srgbClr val="595959"/>
                </a:solidFill>
                <a:latin typeface="Calibri"/>
              </a:defRPr>
            </a:pPr>
            <a:endParaRPr lang="ca-ES"/>
          </a:p>
        </c:txPr>
        <c:crossAx val="4877764"/>
        <c:crosses val="autoZero"/>
        <c:auto val="1"/>
        <c:lblAlgn val="ctr"/>
        <c:lblOffset val="100"/>
        <c:noMultiLvlLbl val="0"/>
      </c:catAx>
      <c:valAx>
        <c:axId val="4877764"/>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6480">
            <a:noFill/>
          </a:ln>
        </c:spPr>
        <c:txPr>
          <a:bodyPr/>
          <a:lstStyle/>
          <a:p>
            <a:pPr>
              <a:defRPr sz="1400" b="0" strike="noStrike" spc="-1">
                <a:solidFill>
                  <a:srgbClr val="595959"/>
                </a:solidFill>
                <a:latin typeface="Calibri"/>
              </a:defRPr>
            </a:pPr>
            <a:endParaRPr lang="ca-ES"/>
          </a:p>
        </c:txPr>
        <c:crossAx val="50978905"/>
        <c:crosses val="autoZero"/>
        <c:crossBetween val="between"/>
      </c:valAx>
      <c:spPr>
        <a:noFill/>
        <a:ln w="0">
          <a:noFill/>
        </a:ln>
      </c:spPr>
    </c:plotArea>
    <c:legend>
      <c:legendPos val="b"/>
      <c:overlay val="0"/>
      <c:spPr>
        <a:noFill/>
        <a:ln w="0">
          <a:noFill/>
        </a:ln>
      </c:spPr>
      <c:txPr>
        <a:bodyPr/>
        <a:lstStyle/>
        <a:p>
          <a:pPr>
            <a:defRPr sz="1400" b="0" strike="noStrike" spc="-1">
              <a:solidFill>
                <a:srgbClr val="595959"/>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742680</xdr:colOff>
      <xdr:row>1</xdr:row>
      <xdr:rowOff>170280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742680" cy="36072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13" name="Gráfico 1">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140760</xdr:colOff>
      <xdr:row>46</xdr:row>
      <xdr:rowOff>146160</xdr:rowOff>
    </xdr:from>
    <xdr:to>
      <xdr:col>6</xdr:col>
      <xdr:colOff>560880</xdr:colOff>
      <xdr:row>48</xdr:row>
      <xdr:rowOff>133920</xdr:rowOff>
    </xdr:to>
    <xdr:sp macro="" textlink="">
      <xdr:nvSpPr>
        <xdr:cNvPr id="14" name="CuadroTexto 1">
          <a:extLst>
            <a:ext uri="{FF2B5EF4-FFF2-40B4-BE49-F238E27FC236}">
              <a16:creationId xmlns:a16="http://schemas.microsoft.com/office/drawing/2014/main" id="{00000000-0008-0000-0A00-00000E000000}"/>
            </a:ext>
          </a:extLst>
        </xdr:cNvPr>
        <xdr:cNvSpPr/>
      </xdr:nvSpPr>
      <xdr:spPr>
        <a:xfrm>
          <a:off x="740520" y="7623720"/>
          <a:ext cx="3420720" cy="31284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INE (Darreres dades a juny 2021)</a:t>
          </a:r>
          <a:endParaRPr lang="ca-ES" sz="1100" b="0" strike="noStrike" spc="-1">
            <a:latin typeface="Times New Roman"/>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106920</xdr:colOff>
      <xdr:row>39</xdr:row>
      <xdr:rowOff>17280</xdr:rowOff>
    </xdr:to>
    <xdr:graphicFrame macro="">
      <xdr:nvGraphicFramePr>
        <xdr:cNvPr id="15" name="Gráfico 1">
          <a:extLst>
            <a:ext uri="{FF2B5EF4-FFF2-40B4-BE49-F238E27FC236}">
              <a16:creationId xmlns:a16="http://schemas.microsoft.com/office/drawing/2014/main" id="{00000000-0008-0000-0B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168120</xdr:colOff>
      <xdr:row>43</xdr:row>
      <xdr:rowOff>172800</xdr:rowOff>
    </xdr:to>
    <xdr:graphicFrame macro="">
      <xdr:nvGraphicFramePr>
        <xdr:cNvPr id="16" name="Gráfico 1">
          <a:extLst>
            <a:ext uri="{FF2B5EF4-FFF2-40B4-BE49-F238E27FC236}">
              <a16:creationId xmlns:a16="http://schemas.microsoft.com/office/drawing/2014/main" id="{00000000-0008-0000-0C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17" name="Gráfico 1">
          <a:extLst>
            <a:ext uri="{FF2B5EF4-FFF2-40B4-BE49-F238E27FC236}">
              <a16:creationId xmlns:a16="http://schemas.microsoft.com/office/drawing/2014/main" id="{00000000-0008-0000-0D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396360</xdr:colOff>
      <xdr:row>47</xdr:row>
      <xdr:rowOff>15120</xdr:rowOff>
    </xdr:from>
    <xdr:to>
      <xdr:col>6</xdr:col>
      <xdr:colOff>362880</xdr:colOff>
      <xdr:row>49</xdr:row>
      <xdr:rowOff>2520</xdr:rowOff>
    </xdr:to>
    <xdr:sp macro="" textlink="">
      <xdr:nvSpPr>
        <xdr:cNvPr id="18" name="CuadroTexto 1">
          <a:extLst>
            <a:ext uri="{FF2B5EF4-FFF2-40B4-BE49-F238E27FC236}">
              <a16:creationId xmlns:a16="http://schemas.microsoft.com/office/drawing/2014/main" id="{00000000-0008-0000-0D00-000012000000}"/>
            </a:ext>
          </a:extLst>
        </xdr:cNvPr>
        <xdr:cNvSpPr/>
      </xdr:nvSpPr>
      <xdr:spPr>
        <a:xfrm>
          <a:off x="396360" y="7655400"/>
          <a:ext cx="3566880" cy="31248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IBESTAT (Darreres dades a juny 2021)</a:t>
          </a:r>
          <a:endParaRPr lang="ca-ES" sz="1100" b="0" strike="noStrike" spc="-1">
            <a:latin typeface="Times New Roman"/>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19" name="Gráfico 1">
          <a:extLst>
            <a:ext uri="{FF2B5EF4-FFF2-40B4-BE49-F238E27FC236}">
              <a16:creationId xmlns:a16="http://schemas.microsoft.com/office/drawing/2014/main" id="{00000000-0008-0000-0E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365040</xdr:colOff>
      <xdr:row>47</xdr:row>
      <xdr:rowOff>25200</xdr:rowOff>
    </xdr:from>
    <xdr:to>
      <xdr:col>9</xdr:col>
      <xdr:colOff>534960</xdr:colOff>
      <xdr:row>49</xdr:row>
      <xdr:rowOff>12960</xdr:rowOff>
    </xdr:to>
    <xdr:sp macro="" textlink="">
      <xdr:nvSpPr>
        <xdr:cNvPr id="20" name="CuadroTexto 1">
          <a:extLst>
            <a:ext uri="{FF2B5EF4-FFF2-40B4-BE49-F238E27FC236}">
              <a16:creationId xmlns:a16="http://schemas.microsoft.com/office/drawing/2014/main" id="{00000000-0008-0000-0E00-000014000000}"/>
            </a:ext>
          </a:extLst>
        </xdr:cNvPr>
        <xdr:cNvSpPr/>
      </xdr:nvSpPr>
      <xdr:spPr>
        <a:xfrm>
          <a:off x="365040" y="7665480"/>
          <a:ext cx="5570280" cy="31284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INE (Darreres dades a juny 2021)</a:t>
          </a:r>
          <a:endParaRPr lang="ca-ES" sz="1100" b="0" strike="noStrike" spc="-1">
            <a:latin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159480</xdr:colOff>
      <xdr:row>43</xdr:row>
      <xdr:rowOff>16920</xdr:rowOff>
    </xdr:to>
    <xdr:graphicFrame macro="">
      <xdr:nvGraphicFramePr>
        <xdr:cNvPr id="21" name="Gráfico 1">
          <a:extLst>
            <a:ext uri="{FF2B5EF4-FFF2-40B4-BE49-F238E27FC236}">
              <a16:creationId xmlns:a16="http://schemas.microsoft.com/office/drawing/2014/main" id="{00000000-0008-0000-0F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22" name="Gráfico 1">
          <a:extLst>
            <a:ext uri="{FF2B5EF4-FFF2-40B4-BE49-F238E27FC236}">
              <a16:creationId xmlns:a16="http://schemas.microsoft.com/office/drawing/2014/main" id="{00000000-0008-0000-15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135720</xdr:colOff>
      <xdr:row>47</xdr:row>
      <xdr:rowOff>66960</xdr:rowOff>
    </xdr:from>
    <xdr:to>
      <xdr:col>9</xdr:col>
      <xdr:colOff>200520</xdr:colOff>
      <xdr:row>49</xdr:row>
      <xdr:rowOff>33840</xdr:rowOff>
    </xdr:to>
    <xdr:sp macro="" textlink="">
      <xdr:nvSpPr>
        <xdr:cNvPr id="23" name="CuadroTexto 1">
          <a:extLst>
            <a:ext uri="{FF2B5EF4-FFF2-40B4-BE49-F238E27FC236}">
              <a16:creationId xmlns:a16="http://schemas.microsoft.com/office/drawing/2014/main" id="{00000000-0008-0000-1500-000017000000}"/>
            </a:ext>
          </a:extLst>
        </xdr:cNvPr>
        <xdr:cNvSpPr/>
      </xdr:nvSpPr>
      <xdr:spPr>
        <a:xfrm>
          <a:off x="135720" y="7707240"/>
          <a:ext cx="5465160" cy="29196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Elaboració pròpia a partir de dades de IBESTAT (Darreres dades a juny 2021) </a:t>
          </a:r>
          <a:endParaRPr lang="ca-ES" sz="1100" b="0" strike="noStrike" spc="-1">
            <a:latin typeface="Times New Roman"/>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107280</xdr:colOff>
      <xdr:row>42</xdr:row>
      <xdr:rowOff>190080</xdr:rowOff>
    </xdr:to>
    <xdr:graphicFrame macro="">
      <xdr:nvGraphicFramePr>
        <xdr:cNvPr id="24" name="Gráfico 1">
          <a:extLst>
            <a:ext uri="{FF2B5EF4-FFF2-40B4-BE49-F238E27FC236}">
              <a16:creationId xmlns:a16="http://schemas.microsoft.com/office/drawing/2014/main" id="{00000000-0008-0000-16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107280</xdr:colOff>
      <xdr:row>39</xdr:row>
      <xdr:rowOff>190440</xdr:rowOff>
    </xdr:to>
    <xdr:graphicFrame macro="">
      <xdr:nvGraphicFramePr>
        <xdr:cNvPr id="25" name="Gráfico 2">
          <a:extLst>
            <a:ext uri="{FF2B5EF4-FFF2-40B4-BE49-F238E27FC236}">
              <a16:creationId xmlns:a16="http://schemas.microsoft.com/office/drawing/2014/main" id="{00000000-0008-0000-17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26" name="Gráfico 1">
          <a:extLst>
            <a:ext uri="{FF2B5EF4-FFF2-40B4-BE49-F238E27FC236}">
              <a16:creationId xmlns:a16="http://schemas.microsoft.com/office/drawing/2014/main" id="{00000000-0008-0000-18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479880</xdr:colOff>
      <xdr:row>46</xdr:row>
      <xdr:rowOff>146160</xdr:rowOff>
    </xdr:from>
    <xdr:to>
      <xdr:col>6</xdr:col>
      <xdr:colOff>174960</xdr:colOff>
      <xdr:row>49</xdr:row>
      <xdr:rowOff>2520</xdr:rowOff>
    </xdr:to>
    <xdr:sp macro="" textlink="">
      <xdr:nvSpPr>
        <xdr:cNvPr id="27" name="CuadroTexto 1">
          <a:extLst>
            <a:ext uri="{FF2B5EF4-FFF2-40B4-BE49-F238E27FC236}">
              <a16:creationId xmlns:a16="http://schemas.microsoft.com/office/drawing/2014/main" id="{00000000-0008-0000-1800-00001B000000}"/>
            </a:ext>
          </a:extLst>
        </xdr:cNvPr>
        <xdr:cNvSpPr/>
      </xdr:nvSpPr>
      <xdr:spPr>
        <a:xfrm>
          <a:off x="479880" y="7623720"/>
          <a:ext cx="3295440" cy="34416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IBESTAT (Dades a juny 2021)</a:t>
          </a:r>
          <a:endParaRPr lang="ca-ES" sz="1100" b="0" strike="noStrike" spc="-1">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138545</xdr:colOff>
      <xdr:row>0</xdr:row>
      <xdr:rowOff>138545</xdr:rowOff>
    </xdr:from>
    <xdr:to>
      <xdr:col>16</xdr:col>
      <xdr:colOff>419345</xdr:colOff>
      <xdr:row>43</xdr:row>
      <xdr:rowOff>16805</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28" name="Gráfico 1">
          <a:extLst>
            <a:ext uri="{FF2B5EF4-FFF2-40B4-BE49-F238E27FC236}">
              <a16:creationId xmlns:a16="http://schemas.microsoft.com/office/drawing/2014/main" id="{00000000-0008-0000-19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155520</xdr:colOff>
      <xdr:row>43</xdr:row>
      <xdr:rowOff>40680</xdr:rowOff>
    </xdr:to>
    <xdr:graphicFrame macro="">
      <xdr:nvGraphicFramePr>
        <xdr:cNvPr id="29" name="Gráfico 1">
          <a:extLst>
            <a:ext uri="{FF2B5EF4-FFF2-40B4-BE49-F238E27FC236}">
              <a16:creationId xmlns:a16="http://schemas.microsoft.com/office/drawing/2014/main" id="{00000000-0008-0000-1A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30" name="Gráfico 1">
          <a:extLst>
            <a:ext uri="{FF2B5EF4-FFF2-40B4-BE49-F238E27FC236}">
              <a16:creationId xmlns:a16="http://schemas.microsoft.com/office/drawing/2014/main" id="{00000000-0008-0000-2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365040</xdr:colOff>
      <xdr:row>46</xdr:row>
      <xdr:rowOff>720</xdr:rowOff>
    </xdr:from>
    <xdr:to>
      <xdr:col>3</xdr:col>
      <xdr:colOff>462960</xdr:colOff>
      <xdr:row>48</xdr:row>
      <xdr:rowOff>9000</xdr:rowOff>
    </xdr:to>
    <xdr:sp macro="" textlink="">
      <xdr:nvSpPr>
        <xdr:cNvPr id="31" name="CuadroTexto 1">
          <a:extLst>
            <a:ext uri="{FF2B5EF4-FFF2-40B4-BE49-F238E27FC236}">
              <a16:creationId xmlns:a16="http://schemas.microsoft.com/office/drawing/2014/main" id="{00000000-0008-0000-2100-00001F000000}"/>
            </a:ext>
          </a:extLst>
        </xdr:cNvPr>
        <xdr:cNvSpPr/>
      </xdr:nvSpPr>
      <xdr:spPr>
        <a:xfrm>
          <a:off x="365040" y="7478280"/>
          <a:ext cx="1897920" cy="33336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INE</a:t>
          </a:r>
          <a:endParaRPr lang="ca-ES" sz="1100" b="0" strike="noStrike" spc="-1">
            <a:latin typeface="Times New Roman"/>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279000</xdr:colOff>
      <xdr:row>42</xdr:row>
      <xdr:rowOff>61200</xdr:rowOff>
    </xdr:to>
    <xdr:graphicFrame macro="">
      <xdr:nvGraphicFramePr>
        <xdr:cNvPr id="32" name="Gráfico 1">
          <a:extLst>
            <a:ext uri="{FF2B5EF4-FFF2-40B4-BE49-F238E27FC236}">
              <a16:creationId xmlns:a16="http://schemas.microsoft.com/office/drawing/2014/main" id="{00000000-0008-0000-22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33" name="Gráfico 1">
          <a:extLst>
            <a:ext uri="{FF2B5EF4-FFF2-40B4-BE49-F238E27FC236}">
              <a16:creationId xmlns:a16="http://schemas.microsoft.com/office/drawing/2014/main" id="{00000000-0008-0000-25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406800</xdr:colOff>
      <xdr:row>46</xdr:row>
      <xdr:rowOff>125640</xdr:rowOff>
    </xdr:from>
    <xdr:to>
      <xdr:col>4</xdr:col>
      <xdr:colOff>102960</xdr:colOff>
      <xdr:row>48</xdr:row>
      <xdr:rowOff>113040</xdr:rowOff>
    </xdr:to>
    <xdr:sp macro="" textlink="">
      <xdr:nvSpPr>
        <xdr:cNvPr id="34" name="CuadroTexto 1">
          <a:extLst>
            <a:ext uri="{FF2B5EF4-FFF2-40B4-BE49-F238E27FC236}">
              <a16:creationId xmlns:a16="http://schemas.microsoft.com/office/drawing/2014/main" id="{00000000-0008-0000-2500-000022000000}"/>
            </a:ext>
          </a:extLst>
        </xdr:cNvPr>
        <xdr:cNvSpPr/>
      </xdr:nvSpPr>
      <xdr:spPr>
        <a:xfrm>
          <a:off x="406800" y="7603200"/>
          <a:ext cx="2096280" cy="31248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IBESTAT</a:t>
          </a:r>
          <a:endParaRPr lang="ca-ES" sz="1100" b="0" strike="noStrike" spc="-1">
            <a:latin typeface="Times New Roman"/>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263160</xdr:colOff>
      <xdr:row>38</xdr:row>
      <xdr:rowOff>172800</xdr:rowOff>
    </xdr:to>
    <xdr:graphicFrame macro="">
      <xdr:nvGraphicFramePr>
        <xdr:cNvPr id="35" name="Gráfico 1">
          <a:extLst>
            <a:ext uri="{FF2B5EF4-FFF2-40B4-BE49-F238E27FC236}">
              <a16:creationId xmlns:a16="http://schemas.microsoft.com/office/drawing/2014/main" id="{00000000-0008-0000-26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326520</xdr:colOff>
      <xdr:row>49</xdr:row>
      <xdr:rowOff>89640</xdr:rowOff>
    </xdr:to>
    <xdr:graphicFrame macro="">
      <xdr:nvGraphicFramePr>
        <xdr:cNvPr id="36" name="Gráfico 1">
          <a:extLst>
            <a:ext uri="{FF2B5EF4-FFF2-40B4-BE49-F238E27FC236}">
              <a16:creationId xmlns:a16="http://schemas.microsoft.com/office/drawing/2014/main" id="{00000000-0008-0000-28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464400</xdr:colOff>
      <xdr:row>45</xdr:row>
      <xdr:rowOff>82440</xdr:rowOff>
    </xdr:from>
    <xdr:to>
      <xdr:col>4</xdr:col>
      <xdr:colOff>512640</xdr:colOff>
      <xdr:row>49</xdr:row>
      <xdr:rowOff>12600</xdr:rowOff>
    </xdr:to>
    <xdr:sp macro="" textlink="">
      <xdr:nvSpPr>
        <xdr:cNvPr id="37" name="CuadroTexto 1">
          <a:extLst>
            <a:ext uri="{FF2B5EF4-FFF2-40B4-BE49-F238E27FC236}">
              <a16:creationId xmlns:a16="http://schemas.microsoft.com/office/drawing/2014/main" id="{00000000-0008-0000-2800-000025000000}"/>
            </a:ext>
          </a:extLst>
        </xdr:cNvPr>
        <xdr:cNvSpPr/>
      </xdr:nvSpPr>
      <xdr:spPr>
        <a:xfrm>
          <a:off x="464400" y="7397640"/>
          <a:ext cx="2448360" cy="58032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IBESTAT</a:t>
          </a:r>
          <a:endParaRPr lang="ca-ES" sz="1100" b="0" strike="noStrike" spc="-1">
            <a:latin typeface="Times New Roman"/>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159480</xdr:colOff>
      <xdr:row>43</xdr:row>
      <xdr:rowOff>190080</xdr:rowOff>
    </xdr:to>
    <xdr:graphicFrame macro="">
      <xdr:nvGraphicFramePr>
        <xdr:cNvPr id="38" name="Gráfico 1">
          <a:extLst>
            <a:ext uri="{FF2B5EF4-FFF2-40B4-BE49-F238E27FC236}">
              <a16:creationId xmlns:a16="http://schemas.microsoft.com/office/drawing/2014/main" id="{00000000-0008-0000-29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329040</xdr:colOff>
      <xdr:row>49</xdr:row>
      <xdr:rowOff>104400</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5400</xdr:colOff>
      <xdr:row>46</xdr:row>
      <xdr:rowOff>142560</xdr:rowOff>
    </xdr:from>
    <xdr:to>
      <xdr:col>6</xdr:col>
      <xdr:colOff>321840</xdr:colOff>
      <xdr:row>48</xdr:row>
      <xdr:rowOff>130680</xdr:rowOff>
    </xdr:to>
    <xdr:sp macro="" textlink="">
      <xdr:nvSpPr>
        <xdr:cNvPr id="3" name="CuadroTexto 1">
          <a:extLst>
            <a:ext uri="{FF2B5EF4-FFF2-40B4-BE49-F238E27FC236}">
              <a16:creationId xmlns:a16="http://schemas.microsoft.com/office/drawing/2014/main" id="{00000000-0008-0000-0300-000003000000}"/>
            </a:ext>
          </a:extLst>
        </xdr:cNvPr>
        <xdr:cNvSpPr/>
      </xdr:nvSpPr>
      <xdr:spPr>
        <a:xfrm>
          <a:off x="605160" y="7620120"/>
          <a:ext cx="3317040" cy="31320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Font:INE (Darreres dades a juny 2021)</a:t>
          </a:r>
          <a:endParaRPr lang="ca-ES" sz="1100" b="0" strike="noStrike" spc="-1">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329040</xdr:colOff>
      <xdr:row>49</xdr:row>
      <xdr:rowOff>104400</xdr:rowOff>
    </xdr:to>
    <xdr:graphicFrame macro="">
      <xdr:nvGraphicFramePr>
        <xdr:cNvPr id="4" name="Gráfico 1">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140760</xdr:colOff>
      <xdr:row>46</xdr:row>
      <xdr:rowOff>153360</xdr:rowOff>
    </xdr:from>
    <xdr:to>
      <xdr:col>6</xdr:col>
      <xdr:colOff>592560</xdr:colOff>
      <xdr:row>48</xdr:row>
      <xdr:rowOff>141480</xdr:rowOff>
    </xdr:to>
    <xdr:sp macro="" textlink="">
      <xdr:nvSpPr>
        <xdr:cNvPr id="5" name="CuadroTexto 1">
          <a:extLst>
            <a:ext uri="{FF2B5EF4-FFF2-40B4-BE49-F238E27FC236}">
              <a16:creationId xmlns:a16="http://schemas.microsoft.com/office/drawing/2014/main" id="{00000000-0008-0000-0400-000005000000}"/>
            </a:ext>
          </a:extLst>
        </xdr:cNvPr>
        <xdr:cNvSpPr/>
      </xdr:nvSpPr>
      <xdr:spPr>
        <a:xfrm>
          <a:off x="740520" y="7630920"/>
          <a:ext cx="3452400" cy="31320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INE (Darreres dades a juny 2021)</a:t>
          </a:r>
          <a:endParaRPr lang="ca-ES" sz="1100" b="0" strike="noStrike" spc="-1">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115560</xdr:colOff>
      <xdr:row>33</xdr:row>
      <xdr:rowOff>163080</xdr:rowOff>
    </xdr:to>
    <xdr:graphicFrame macro="">
      <xdr:nvGraphicFramePr>
        <xdr:cNvPr id="6" name="Gráfico 3">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106920</xdr:colOff>
      <xdr:row>38</xdr:row>
      <xdr:rowOff>16920</xdr:rowOff>
    </xdr:to>
    <xdr:graphicFrame macro="">
      <xdr:nvGraphicFramePr>
        <xdr:cNvPr id="7" name="Gráfico 1">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8" name="Gráfico 1">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78120</xdr:colOff>
      <xdr:row>46</xdr:row>
      <xdr:rowOff>73080</xdr:rowOff>
    </xdr:from>
    <xdr:to>
      <xdr:col>7</xdr:col>
      <xdr:colOff>159120</xdr:colOff>
      <xdr:row>49</xdr:row>
      <xdr:rowOff>12960</xdr:rowOff>
    </xdr:to>
    <xdr:sp macro="" textlink="">
      <xdr:nvSpPr>
        <xdr:cNvPr id="9" name="CuadroTexto 1">
          <a:extLst>
            <a:ext uri="{FF2B5EF4-FFF2-40B4-BE49-F238E27FC236}">
              <a16:creationId xmlns:a16="http://schemas.microsoft.com/office/drawing/2014/main" id="{00000000-0008-0000-0700-000009000000}"/>
            </a:ext>
          </a:extLst>
        </xdr:cNvPr>
        <xdr:cNvSpPr/>
      </xdr:nvSpPr>
      <xdr:spPr>
        <a:xfrm>
          <a:off x="677880" y="7550640"/>
          <a:ext cx="3681720" cy="42768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INE (Darreres dades a juny 2021)</a:t>
          </a:r>
          <a:endParaRPr lang="ca-ES" sz="1100" b="0" strike="noStrike" spc="-1">
            <a:latin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327240</xdr:colOff>
      <xdr:row>49</xdr:row>
      <xdr:rowOff>96840</xdr:rowOff>
    </xdr:to>
    <xdr:graphicFrame macro="">
      <xdr:nvGraphicFramePr>
        <xdr:cNvPr id="10" name="Gráfico 1">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20880</xdr:colOff>
      <xdr:row>46</xdr:row>
      <xdr:rowOff>125280</xdr:rowOff>
    </xdr:from>
    <xdr:to>
      <xdr:col>6</xdr:col>
      <xdr:colOff>164520</xdr:colOff>
      <xdr:row>48</xdr:row>
      <xdr:rowOff>113040</xdr:rowOff>
    </xdr:to>
    <xdr:sp macro="" textlink="">
      <xdr:nvSpPr>
        <xdr:cNvPr id="11" name="CuadroTexto 1">
          <a:extLst>
            <a:ext uri="{FF2B5EF4-FFF2-40B4-BE49-F238E27FC236}">
              <a16:creationId xmlns:a16="http://schemas.microsoft.com/office/drawing/2014/main" id="{00000000-0008-0000-0800-00000B000000}"/>
            </a:ext>
          </a:extLst>
        </xdr:cNvPr>
        <xdr:cNvSpPr/>
      </xdr:nvSpPr>
      <xdr:spPr>
        <a:xfrm>
          <a:off x="20880" y="7602840"/>
          <a:ext cx="3744000" cy="31284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45000" rIns="90000" bIns="45000">
          <a:noAutofit/>
        </a:bodyPr>
        <a:lstStyle/>
        <a:p>
          <a:pPr>
            <a:lnSpc>
              <a:spcPct val="100000"/>
            </a:lnSpc>
          </a:pPr>
          <a:r>
            <a:rPr lang="es-ES" sz="1100" b="0" strike="noStrike" spc="-1">
              <a:latin typeface="Times New Roman"/>
            </a:rPr>
            <a:t>Font: INE (Darreres dades a juny 2021)</a:t>
          </a:r>
          <a:endParaRPr lang="ca-ES" sz="11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156960</xdr:colOff>
      <xdr:row>38</xdr:row>
      <xdr:rowOff>23400</xdr:rowOff>
    </xdr:to>
    <xdr:graphicFrame macro="">
      <xdr:nvGraphicFramePr>
        <xdr:cNvPr id="12" name="Gráfico 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ownloads\IBESTAT_Accidentes%20con%20baja%20en%20jornada%20de%20trabajo%20por%20grupos%20de%20ocupaci&#243;n%20(CNO-2011)%20y%20a&#241;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xi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1.xml.rels><?xml version="1.0" encoding="UTF-8" standalone="yes"?>
<Relationships xmlns="http://schemas.openxmlformats.org/package/2006/relationships"><Relationship Id="rId3" Type="http://schemas.openxmlformats.org/officeDocument/2006/relationships/hyperlink" Target="https://www.ine.es/jaxiT3/Datos.htm?t=4940" TargetMode="External"/><Relationship Id="rId2" Type="http://schemas.openxmlformats.org/officeDocument/2006/relationships/hyperlink" Target="https://www.ine.es/jaxiT3/Datos.htm?t=4940" TargetMode="External"/><Relationship Id="rId1" Type="http://schemas.openxmlformats.org/officeDocument/2006/relationships/hyperlink" Target="https://www.ine.es/dynt3/metadatos/es/RespuestaDatos.htm?oe=30308" TargetMode="External"/><Relationship Id="rId4" Type="http://schemas.openxmlformats.org/officeDocument/2006/relationships/hyperlink" Target="https://www.ine.es/jaxiT3/Datos.htm?t=4940"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3"/>
  <sheetViews>
    <sheetView tabSelected="1" zoomScaleNormal="100" workbookViewId="0">
      <selection activeCell="B2" sqref="B2"/>
    </sheetView>
  </sheetViews>
  <sheetFormatPr baseColWidth="10" defaultColWidth="10.7109375" defaultRowHeight="15"/>
  <cols>
    <col min="1" max="1" width="18.85546875" customWidth="1"/>
    <col min="7" max="7" width="54.42578125" customWidth="1"/>
  </cols>
  <sheetData>
    <row r="2" spans="1:7">
      <c r="B2" s="1" t="s">
        <v>0</v>
      </c>
    </row>
    <row r="4" spans="1:7" ht="15.75" customHeight="1">
      <c r="A4" s="385" t="s">
        <v>1</v>
      </c>
      <c r="B4" s="385"/>
      <c r="C4" s="385"/>
      <c r="D4" s="385"/>
      <c r="E4" s="385"/>
      <c r="F4" s="385"/>
      <c r="G4" s="385"/>
    </row>
    <row r="5" spans="1:7" ht="15.75" customHeight="1">
      <c r="A5" s="383" t="s">
        <v>729</v>
      </c>
      <c r="B5" s="386" t="s">
        <v>2</v>
      </c>
      <c r="C5" s="386"/>
      <c r="D5" s="386"/>
      <c r="E5" s="386"/>
      <c r="F5" s="386"/>
      <c r="G5" s="386"/>
    </row>
    <row r="6" spans="1:7" ht="15.75" customHeight="1">
      <c r="A6" s="384" t="s">
        <v>730</v>
      </c>
      <c r="B6" s="386" t="s">
        <v>3</v>
      </c>
      <c r="C6" s="386"/>
      <c r="D6" s="386"/>
      <c r="E6" s="386"/>
      <c r="F6" s="386"/>
      <c r="G6" s="386"/>
    </row>
    <row r="7" spans="1:7" ht="15.75" customHeight="1">
      <c r="A7" s="383" t="s">
        <v>731</v>
      </c>
      <c r="B7" s="387" t="s">
        <v>703</v>
      </c>
      <c r="C7" s="387"/>
      <c r="D7" s="387"/>
      <c r="E7" s="387"/>
      <c r="F7" s="387"/>
      <c r="G7" s="387"/>
    </row>
    <row r="8" spans="1:7" ht="15.75" customHeight="1">
      <c r="A8" s="383" t="s">
        <v>732</v>
      </c>
      <c r="B8" s="387" t="s">
        <v>704</v>
      </c>
      <c r="C8" s="387"/>
      <c r="D8" s="387"/>
      <c r="E8" s="387"/>
      <c r="F8" s="387"/>
      <c r="G8" s="387"/>
    </row>
    <row r="9" spans="1:7" ht="15.75" customHeight="1">
      <c r="A9" s="383" t="s">
        <v>733</v>
      </c>
      <c r="B9" s="387" t="s">
        <v>705</v>
      </c>
      <c r="C9" s="387"/>
      <c r="D9" s="387"/>
      <c r="E9" s="387"/>
      <c r="F9" s="387"/>
      <c r="G9" s="387"/>
    </row>
    <row r="10" spans="1:7" ht="15.75" customHeight="1">
      <c r="A10" s="383" t="s">
        <v>734</v>
      </c>
      <c r="B10" s="387" t="s">
        <v>706</v>
      </c>
      <c r="C10" s="387"/>
      <c r="D10" s="387"/>
      <c r="E10" s="387"/>
      <c r="F10" s="387"/>
      <c r="G10" s="387"/>
    </row>
    <row r="11" spans="1:7" ht="15.75" customHeight="1">
      <c r="A11" s="383" t="s">
        <v>735</v>
      </c>
      <c r="B11" s="387" t="s">
        <v>707</v>
      </c>
      <c r="C11" s="387"/>
      <c r="D11" s="387"/>
      <c r="E11" s="387"/>
      <c r="F11" s="387"/>
      <c r="G11" s="387"/>
    </row>
    <row r="12" spans="1:7" ht="15.75" customHeight="1">
      <c r="A12" s="383" t="s">
        <v>736</v>
      </c>
      <c r="B12" s="387" t="s">
        <v>708</v>
      </c>
      <c r="C12" s="387"/>
      <c r="D12" s="387"/>
      <c r="E12" s="387"/>
      <c r="F12" s="387"/>
      <c r="G12" s="387"/>
    </row>
    <row r="13" spans="1:7" ht="15.75" customHeight="1">
      <c r="A13" s="383" t="s">
        <v>737</v>
      </c>
      <c r="B13" s="386" t="s">
        <v>4</v>
      </c>
      <c r="C13" s="386"/>
      <c r="D13" s="386"/>
      <c r="E13" s="386"/>
      <c r="F13" s="386"/>
      <c r="G13" s="386"/>
    </row>
    <row r="14" spans="1:7" ht="15.75" customHeight="1">
      <c r="A14" s="383" t="s">
        <v>738</v>
      </c>
      <c r="B14" s="386" t="s">
        <v>5</v>
      </c>
      <c r="C14" s="386"/>
      <c r="D14" s="386"/>
      <c r="E14" s="386"/>
      <c r="F14" s="386"/>
      <c r="G14" s="386"/>
    </row>
    <row r="15" spans="1:7" ht="15.75" customHeight="1">
      <c r="A15" s="383" t="s">
        <v>739</v>
      </c>
      <c r="B15" s="386" t="s">
        <v>6</v>
      </c>
      <c r="C15" s="386"/>
      <c r="D15" s="386"/>
      <c r="E15" s="386"/>
      <c r="F15" s="386"/>
      <c r="G15" s="386"/>
    </row>
    <row r="16" spans="1:7" ht="15.75" customHeight="1">
      <c r="A16" s="383" t="s">
        <v>740</v>
      </c>
      <c r="B16" s="386" t="s">
        <v>7</v>
      </c>
      <c r="C16" s="386"/>
      <c r="D16" s="386"/>
      <c r="E16" s="386"/>
      <c r="F16" s="386"/>
      <c r="G16" s="386"/>
    </row>
    <row r="17" spans="1:7" ht="15.75" customHeight="1">
      <c r="A17" s="383" t="s">
        <v>741</v>
      </c>
      <c r="B17" s="386" t="s">
        <v>8</v>
      </c>
      <c r="C17" s="386"/>
      <c r="D17" s="386"/>
      <c r="E17" s="386"/>
      <c r="F17" s="386"/>
      <c r="G17" s="386"/>
    </row>
    <row r="18" spans="1:7" ht="15.75" customHeight="1">
      <c r="A18" s="383" t="s">
        <v>742</v>
      </c>
      <c r="B18" s="388" t="s">
        <v>9</v>
      </c>
      <c r="C18" s="388"/>
      <c r="D18" s="388"/>
      <c r="E18" s="388"/>
      <c r="F18" s="388"/>
      <c r="G18" s="388"/>
    </row>
    <row r="19" spans="1:7" ht="15.75" customHeight="1">
      <c r="A19" s="383" t="s">
        <v>743</v>
      </c>
      <c r="B19" s="387" t="s">
        <v>10</v>
      </c>
      <c r="C19" s="387"/>
      <c r="D19" s="387"/>
      <c r="E19" s="387"/>
      <c r="F19" s="387"/>
      <c r="G19" s="387"/>
    </row>
    <row r="20" spans="1:7" ht="15.75" customHeight="1">
      <c r="A20" s="383" t="s">
        <v>744</v>
      </c>
      <c r="B20" s="387" t="s">
        <v>11</v>
      </c>
      <c r="C20" s="387"/>
      <c r="D20" s="387"/>
      <c r="E20" s="387"/>
      <c r="F20" s="387"/>
      <c r="G20" s="387"/>
    </row>
    <row r="21" spans="1:7" ht="15.75" customHeight="1">
      <c r="A21" s="383" t="s">
        <v>745</v>
      </c>
      <c r="B21" s="386" t="s">
        <v>12</v>
      </c>
      <c r="C21" s="386"/>
      <c r="D21" s="386"/>
      <c r="E21" s="386"/>
      <c r="F21" s="386"/>
      <c r="G21" s="386"/>
    </row>
    <row r="22" spans="1:7" ht="15.75" customHeight="1">
      <c r="A22" s="383" t="s">
        <v>746</v>
      </c>
      <c r="B22" s="386" t="s">
        <v>13</v>
      </c>
      <c r="C22" s="386"/>
      <c r="D22" s="386"/>
      <c r="E22" s="386"/>
      <c r="F22" s="386"/>
      <c r="G22" s="386"/>
    </row>
    <row r="23" spans="1:7" ht="15.75" customHeight="1">
      <c r="A23" s="383" t="s">
        <v>747</v>
      </c>
      <c r="B23" s="386" t="s">
        <v>14</v>
      </c>
      <c r="C23" s="386"/>
      <c r="D23" s="386"/>
      <c r="E23" s="386"/>
      <c r="F23" s="386"/>
      <c r="G23" s="386"/>
    </row>
    <row r="24" spans="1:7" ht="15.75" customHeight="1">
      <c r="A24" s="383" t="s">
        <v>748</v>
      </c>
      <c r="B24" s="386" t="s">
        <v>15</v>
      </c>
      <c r="C24" s="386"/>
      <c r="D24" s="386"/>
      <c r="E24" s="386"/>
      <c r="F24" s="386"/>
      <c r="G24" s="386"/>
    </row>
    <row r="25" spans="1:7" ht="15.75" customHeight="1">
      <c r="A25" s="383" t="s">
        <v>749</v>
      </c>
      <c r="B25" s="386" t="s">
        <v>16</v>
      </c>
      <c r="C25" s="386"/>
      <c r="D25" s="386"/>
      <c r="E25" s="386"/>
      <c r="F25" s="386"/>
      <c r="G25" s="386"/>
    </row>
    <row r="26" spans="1:7" ht="15.75" customHeight="1">
      <c r="A26" s="383" t="s">
        <v>750</v>
      </c>
      <c r="B26" s="386" t="s">
        <v>17</v>
      </c>
      <c r="C26" s="386"/>
      <c r="D26" s="386"/>
      <c r="E26" s="386"/>
      <c r="F26" s="386"/>
      <c r="G26" s="386"/>
    </row>
    <row r="27" spans="1:7" ht="15.75" customHeight="1">
      <c r="A27" s="383" t="s">
        <v>751</v>
      </c>
      <c r="B27" s="387" t="s">
        <v>709</v>
      </c>
      <c r="C27" s="387"/>
      <c r="D27" s="387"/>
      <c r="E27" s="387"/>
      <c r="F27" s="387"/>
      <c r="G27" s="387"/>
    </row>
    <row r="28" spans="1:7" ht="15.75" customHeight="1">
      <c r="A28" s="383" t="s">
        <v>752</v>
      </c>
      <c r="B28" s="386" t="s">
        <v>18</v>
      </c>
      <c r="C28" s="386"/>
      <c r="D28" s="386"/>
      <c r="E28" s="386"/>
      <c r="F28" s="386"/>
      <c r="G28" s="386"/>
    </row>
    <row r="29" spans="1:7" ht="15.75" customHeight="1">
      <c r="A29" s="383" t="s">
        <v>753</v>
      </c>
      <c r="B29" s="386" t="s">
        <v>19</v>
      </c>
      <c r="C29" s="386"/>
      <c r="D29" s="386"/>
      <c r="E29" s="386"/>
      <c r="F29" s="386"/>
      <c r="G29" s="386"/>
    </row>
    <row r="30" spans="1:7" ht="15.75" customHeight="1">
      <c r="A30" s="383" t="s">
        <v>754</v>
      </c>
      <c r="B30" s="387" t="s">
        <v>710</v>
      </c>
      <c r="C30" s="387"/>
      <c r="D30" s="387"/>
      <c r="E30" s="387"/>
      <c r="F30" s="387"/>
      <c r="G30" s="387"/>
    </row>
    <row r="31" spans="1:7" ht="15.75" customHeight="1">
      <c r="A31" s="383" t="s">
        <v>755</v>
      </c>
      <c r="B31" s="386" t="s">
        <v>20</v>
      </c>
      <c r="C31" s="386"/>
      <c r="D31" s="386"/>
      <c r="E31" s="386"/>
      <c r="F31" s="386"/>
      <c r="G31" s="386"/>
    </row>
    <row r="32" spans="1:7" ht="15.75" customHeight="1">
      <c r="A32" s="383" t="s">
        <v>756</v>
      </c>
      <c r="B32" s="387" t="s">
        <v>711</v>
      </c>
      <c r="C32" s="387"/>
      <c r="D32" s="387"/>
      <c r="E32" s="387"/>
      <c r="F32" s="387"/>
      <c r="G32" s="387"/>
    </row>
    <row r="33" spans="1:7" ht="15.75" customHeight="1">
      <c r="A33" s="383" t="s">
        <v>757</v>
      </c>
      <c r="B33" s="386" t="s">
        <v>21</v>
      </c>
      <c r="C33" s="386"/>
      <c r="D33" s="386"/>
      <c r="E33" s="386"/>
      <c r="F33" s="386"/>
      <c r="G33" s="386"/>
    </row>
  </sheetData>
  <mergeCells count="30">
    <mergeCell ref="B29:G29"/>
    <mergeCell ref="B30:G30"/>
    <mergeCell ref="B31:G31"/>
    <mergeCell ref="B32:G32"/>
    <mergeCell ref="B33:G33"/>
    <mergeCell ref="B24:G24"/>
    <mergeCell ref="B25:G25"/>
    <mergeCell ref="B26:G26"/>
    <mergeCell ref="B27:G27"/>
    <mergeCell ref="B28:G28"/>
    <mergeCell ref="B19:G19"/>
    <mergeCell ref="B20:G20"/>
    <mergeCell ref="B21:G21"/>
    <mergeCell ref="B22:G22"/>
    <mergeCell ref="B23:G23"/>
    <mergeCell ref="B14:G14"/>
    <mergeCell ref="B15:G15"/>
    <mergeCell ref="B16:G16"/>
    <mergeCell ref="B17:G17"/>
    <mergeCell ref="B18:G18"/>
    <mergeCell ref="B9:G9"/>
    <mergeCell ref="B10:G10"/>
    <mergeCell ref="B11:G11"/>
    <mergeCell ref="B12:G12"/>
    <mergeCell ref="B13:G13"/>
    <mergeCell ref="A4:G4"/>
    <mergeCell ref="B5:G5"/>
    <mergeCell ref="B6:G6"/>
    <mergeCell ref="B7:G7"/>
    <mergeCell ref="B8:G8"/>
  </mergeCells>
  <hyperlinks>
    <hyperlink ref="A5" location="'QA1'!A1" display="Quadre IIRA-1.1." xr:uid="{00000000-0004-0000-0000-000000000000}"/>
    <hyperlink ref="A6" location="GA1.!A1" display="Gràfic IIRA-1.1. " xr:uid="{00000000-0004-0000-0000-000001000000}"/>
    <hyperlink ref="A7" location="'GA2'!A1" display="Gràfic IIRA-1.2. " xr:uid="{00000000-0004-0000-0000-000002000000}"/>
    <hyperlink ref="A8" location="'GA3'!A1" display="Gràfic IIRA-1.3. " xr:uid="{00000000-0004-0000-0000-000003000000}"/>
    <hyperlink ref="A9" location="'GA4'!A1" display="Gràfic IIRA-1.4. " xr:uid="{00000000-0004-0000-0000-000004000000}"/>
    <hyperlink ref="A10" location="'GA4'!A1" display="Gràfic IIRA-1.5. " xr:uid="{00000000-0004-0000-0000-000005000000}"/>
    <hyperlink ref="A11" location="'GA6'!A1" display="Gràfic IIRA-1.6. " xr:uid="{00000000-0004-0000-0000-000006000000}"/>
    <hyperlink ref="A12" location="'GA7'!A1" display="Gràfic IIRA-1.7.  " xr:uid="{00000000-0004-0000-0000-000007000000}"/>
    <hyperlink ref="A13" location="'QA2'!A1" display="Quadre IIRA-1.2" xr:uid="{00000000-0004-0000-0000-000008000000}"/>
    <hyperlink ref="A14" location="'QA3'!A1" display="Quadre IIRA-1.3." xr:uid="{00000000-0004-0000-0000-000009000000}"/>
    <hyperlink ref="A15" location="'QA4'!A1" display="Quadre IIRA-1.4. " xr:uid="{00000000-0004-0000-0000-00000A000000}"/>
    <hyperlink ref="A16" location="'QA5'!A1" display="Quadre IIRA-1.5. " xr:uid="{00000000-0004-0000-0000-00000B000000}"/>
    <hyperlink ref="A17" location="'QA6'!A1" display="Quadre IIRA-1.6. " xr:uid="{00000000-0004-0000-0000-00000C000000}"/>
    <hyperlink ref="A18" location="'GA8'!A1" display="Gràfic IIRA-1.8." xr:uid="{00000000-0004-0000-0000-00000D000000}"/>
    <hyperlink ref="A19" location="'GA9'!A1" display="Gràfic IIRA-1.9. " xr:uid="{00000000-0004-0000-0000-00000E000000}"/>
    <hyperlink ref="A20" location="'GA10'!A1" display="Gràfic IIRA-1.10." xr:uid="{00000000-0004-0000-0000-00000F000000}"/>
    <hyperlink ref="A21" location="'QA7'!A1" display="Quadre IIRA-1.7." xr:uid="{00000000-0004-0000-0000-000010000000}"/>
    <hyperlink ref="A22" location="'GA8'!A1" display="Quadre IIRA-1.8. " xr:uid="{00000000-0004-0000-0000-000011000000}"/>
    <hyperlink ref="A23" location="'QA9'!A1" display="Quadre IIRA-1.9." xr:uid="{00000000-0004-0000-0000-000012000000}"/>
    <hyperlink ref="A24" location="'QA10'!A1" display="Quadre IIRA-1.10." xr:uid="{00000000-0004-0000-0000-000013000000}"/>
    <hyperlink ref="A25" location="'QA11'!A1" display="Quadre IIRA-1.11." xr:uid="{00000000-0004-0000-0000-000014000000}"/>
    <hyperlink ref="A26" location="'QA12'!A1" display="Quadre IIRA-1.12. " xr:uid="{00000000-0004-0000-0000-000015000000}"/>
    <hyperlink ref="A27" location="'GA11'!A1" display="Gràfic IIRA-1.11. " xr:uid="{00000000-0004-0000-0000-000016000000}"/>
    <hyperlink ref="A28" location="'QA13'!A1" display="Quadre IIRA-1.13.  " xr:uid="{00000000-0004-0000-0000-000017000000}"/>
    <hyperlink ref="A29" location="'QA14'!A1" display="Quadre IIRA-1.14. " xr:uid="{00000000-0004-0000-0000-000018000000}"/>
    <hyperlink ref="A30" location="'GA12'!A1" display="Gràfic IIRA-1.12." xr:uid="{00000000-0004-0000-0000-000019000000}"/>
    <hyperlink ref="A31" location="'QA15'!A1" display="Quadre IIRA-1.15." xr:uid="{00000000-0004-0000-0000-00001A000000}"/>
    <hyperlink ref="A32" location="'GA13'!A1" display="Gràfic IIRA-1.13. " xr:uid="{00000000-0004-0000-0000-00001B000000}"/>
    <hyperlink ref="A33" location="'Q16'!A1" display="Quadre IIRA-1.16." xr:uid="{00000000-0004-0000-0000-00001C000000}"/>
  </hyperlinks>
  <pageMargins left="0.7" right="0.7" top="0.75" bottom="0.75" header="0.51180555555555496" footer="0.51180555555555496"/>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sheetPr>
  <dimension ref="A40:Q40"/>
  <sheetViews>
    <sheetView zoomScale="55" zoomScaleNormal="55" workbookViewId="0">
      <selection activeCell="G21" sqref="G21"/>
    </sheetView>
  </sheetViews>
  <sheetFormatPr baseColWidth="10" defaultColWidth="10.7109375" defaultRowHeight="15"/>
  <sheetData>
    <row r="40" spans="1:17">
      <c r="A40" s="391" t="s">
        <v>32</v>
      </c>
      <c r="B40" s="391"/>
      <c r="C40" s="391"/>
      <c r="D40" s="391"/>
      <c r="E40" s="391"/>
      <c r="F40" s="391"/>
      <c r="G40" s="391"/>
      <c r="H40" s="391"/>
      <c r="I40" s="391"/>
      <c r="J40" s="391"/>
      <c r="K40" s="391"/>
      <c r="L40" s="391"/>
      <c r="M40" s="391"/>
      <c r="N40" s="391"/>
      <c r="O40" s="391"/>
      <c r="P40" s="391"/>
      <c r="Q40" s="391"/>
    </row>
  </sheetData>
  <mergeCells count="1">
    <mergeCell ref="A40:Q40"/>
  </mergeCells>
  <pageMargins left="0.7" right="0.7" top="0.75" bottom="0.75" header="0.51180555555555496" footer="0.51180555555555496"/>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sheetPr>
  <dimension ref="A41:K41"/>
  <sheetViews>
    <sheetView zoomScale="55" zoomScaleNormal="55" workbookViewId="0">
      <selection activeCell="G21" sqref="G21"/>
    </sheetView>
  </sheetViews>
  <sheetFormatPr baseColWidth="10" defaultColWidth="10.7109375" defaultRowHeight="15"/>
  <sheetData>
    <row r="41" spans="1:11">
      <c r="A41" s="390" t="s">
        <v>31</v>
      </c>
      <c r="B41" s="390"/>
      <c r="C41" s="390"/>
      <c r="D41" s="390"/>
      <c r="E41" s="390"/>
      <c r="F41" s="390"/>
      <c r="G41" s="390"/>
      <c r="H41" s="390"/>
      <c r="I41" s="390"/>
      <c r="J41" s="390"/>
      <c r="K41" s="390"/>
    </row>
  </sheetData>
  <mergeCells count="1">
    <mergeCell ref="A41:K41"/>
  </mergeCells>
  <pageMargins left="0.7" right="0.7" top="0.75" bottom="0.75" header="0.51180555555555496" footer="0.51180555555555496"/>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sheetPr>
  <dimension ref="A46:E46"/>
  <sheetViews>
    <sheetView zoomScale="55" zoomScaleNormal="55" workbookViewId="0">
      <selection activeCell="G21" sqref="G21"/>
    </sheetView>
  </sheetViews>
  <sheetFormatPr baseColWidth="10" defaultColWidth="10.7109375" defaultRowHeight="15"/>
  <sheetData>
    <row r="46" spans="1:5">
      <c r="A46" s="391" t="s">
        <v>33</v>
      </c>
      <c r="B46" s="391"/>
      <c r="C46" s="391"/>
      <c r="D46" s="391"/>
      <c r="E46" s="391"/>
    </row>
  </sheetData>
  <mergeCells count="1">
    <mergeCell ref="A46:E46"/>
  </mergeCells>
  <pageMargins left="0.7" right="0.7" top="0.75" bottom="0.75" header="0.51180555555555496" footer="0.51180555555555496"/>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sheetPr>
  <dimension ref="A45:I45"/>
  <sheetViews>
    <sheetView zoomScale="55" zoomScaleNormal="55" workbookViewId="0">
      <selection activeCell="G21" sqref="G21"/>
    </sheetView>
  </sheetViews>
  <sheetFormatPr baseColWidth="10" defaultColWidth="10.7109375" defaultRowHeight="15"/>
  <sheetData>
    <row r="45" spans="1:9" ht="15" customHeight="1">
      <c r="A45" s="392" t="s">
        <v>34</v>
      </c>
      <c r="B45" s="392"/>
      <c r="C45" s="392"/>
      <c r="D45" s="392"/>
      <c r="E45" s="392"/>
      <c r="F45" s="392"/>
      <c r="G45" s="392"/>
      <c r="H45" s="392"/>
      <c r="I45" s="392"/>
    </row>
  </sheetData>
  <mergeCells count="1">
    <mergeCell ref="A45:I45"/>
  </mergeCells>
  <pageMargins left="0.7" right="0.7" top="0.75" bottom="0.75" header="0.51180555555555496" footer="0.51180555555555496"/>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sheetPr>
  <dimension ref="A1:AMJ53"/>
  <sheetViews>
    <sheetView zoomScale="70" zoomScaleNormal="70" workbookViewId="0">
      <selection activeCell="G21" sqref="G21"/>
    </sheetView>
  </sheetViews>
  <sheetFormatPr baseColWidth="10" defaultColWidth="11.42578125" defaultRowHeight="15.75"/>
  <cols>
    <col min="1" max="1" width="79.42578125" style="9" customWidth="1"/>
    <col min="2" max="4" width="13.85546875" style="9" customWidth="1"/>
    <col min="5" max="7" width="14" style="9" customWidth="1"/>
    <col min="8" max="1024" width="11.42578125" style="9"/>
  </cols>
  <sheetData>
    <row r="1" spans="1:7">
      <c r="A1" s="393" t="s">
        <v>688</v>
      </c>
      <c r="B1" s="393"/>
      <c r="C1" s="393"/>
      <c r="D1" s="393"/>
      <c r="E1" s="393"/>
      <c r="F1" s="393"/>
      <c r="G1" s="393"/>
    </row>
    <row r="2" spans="1:7">
      <c r="A2" s="10"/>
      <c r="B2" s="394" t="s">
        <v>35</v>
      </c>
      <c r="C2" s="394"/>
      <c r="D2" s="394"/>
      <c r="E2" s="394" t="s">
        <v>36</v>
      </c>
      <c r="F2" s="394"/>
      <c r="G2" s="394"/>
    </row>
    <row r="3" spans="1:7">
      <c r="A3" s="10"/>
      <c r="B3" s="11" t="s">
        <v>37</v>
      </c>
      <c r="C3" s="11" t="s">
        <v>38</v>
      </c>
      <c r="D3" s="11" t="s">
        <v>39</v>
      </c>
      <c r="E3" s="11" t="s">
        <v>40</v>
      </c>
      <c r="F3" s="11" t="s">
        <v>41</v>
      </c>
      <c r="G3" s="11" t="s">
        <v>42</v>
      </c>
    </row>
    <row r="4" spans="1:7">
      <c r="A4" s="12" t="s">
        <v>43</v>
      </c>
      <c r="B4" s="13">
        <v>27128.804347826099</v>
      </c>
      <c r="C4" s="13">
        <v>20461.458333333299</v>
      </c>
      <c r="D4" s="13">
        <v>27860.833333333299</v>
      </c>
      <c r="E4" s="14">
        <f t="shared" ref="E4:F11" si="0">C4/B4-1</f>
        <v>-0.24576630540029942</v>
      </c>
      <c r="F4" s="14">
        <f t="shared" si="0"/>
        <v>0.36162500636359063</v>
      </c>
      <c r="G4" s="14">
        <f t="shared" ref="G4:G11" si="1">D4/B4-1</f>
        <v>2.6983459208951732E-2</v>
      </c>
    </row>
    <row r="5" spans="1:7" ht="45">
      <c r="A5" s="15" t="s">
        <v>44</v>
      </c>
      <c r="B5" s="13">
        <v>35223.452380952403</v>
      </c>
      <c r="C5" s="13">
        <v>67478.784722222204</v>
      </c>
      <c r="D5" s="13">
        <v>66912.977099236596</v>
      </c>
      <c r="E5" s="14">
        <f t="shared" si="0"/>
        <v>0.91573455073110166</v>
      </c>
      <c r="F5" s="14">
        <f t="shared" si="0"/>
        <v>-8.3849705550383957E-3</v>
      </c>
      <c r="G5" s="14">
        <f t="shared" si="1"/>
        <v>0.89967117293195153</v>
      </c>
    </row>
    <row r="6" spans="1:7">
      <c r="A6" s="15" t="s">
        <v>45</v>
      </c>
      <c r="B6" s="13">
        <v>29357.386759581899</v>
      </c>
      <c r="C6" s="13">
        <v>39461.929824561397</v>
      </c>
      <c r="D6" s="13">
        <v>40027.044334975399</v>
      </c>
      <c r="E6" s="14">
        <f t="shared" si="0"/>
        <v>0.34419082146954016</v>
      </c>
      <c r="F6" s="14">
        <f t="shared" si="0"/>
        <v>1.4320498590068231E-2</v>
      </c>
      <c r="G6" s="14">
        <f t="shared" si="1"/>
        <v>0.3634403042331773</v>
      </c>
    </row>
    <row r="7" spans="1:7">
      <c r="A7" s="15" t="s">
        <v>46</v>
      </c>
      <c r="B7" s="13">
        <v>26791.903171953301</v>
      </c>
      <c r="C7" s="13">
        <v>43087.486437612999</v>
      </c>
      <c r="D7" s="13">
        <v>47828.3191489362</v>
      </c>
      <c r="E7" s="14">
        <f t="shared" si="0"/>
        <v>0.60822790979322749</v>
      </c>
      <c r="F7" s="14">
        <f t="shared" si="0"/>
        <v>0.11002806390638553</v>
      </c>
      <c r="G7" s="14">
        <f t="shared" si="1"/>
        <v>0.78517811302798934</v>
      </c>
    </row>
    <row r="8" spans="1:7" ht="45">
      <c r="A8" s="15" t="s">
        <v>47</v>
      </c>
      <c r="B8" s="13">
        <v>40070.837155963301</v>
      </c>
      <c r="C8" s="13">
        <v>41536.110029211297</v>
      </c>
      <c r="D8" s="13">
        <v>53187.604509159202</v>
      </c>
      <c r="E8" s="14">
        <f t="shared" si="0"/>
        <v>3.6567064160523355E-2</v>
      </c>
      <c r="F8" s="14">
        <f t="shared" si="0"/>
        <v>0.28051482124237692</v>
      </c>
      <c r="G8" s="14">
        <f t="shared" si="1"/>
        <v>0.32733948886924802</v>
      </c>
    </row>
    <row r="9" spans="1:7" ht="45">
      <c r="A9" s="15" t="s">
        <v>48</v>
      </c>
      <c r="B9" s="13">
        <v>73027.362318840605</v>
      </c>
      <c r="C9" s="13">
        <v>102191.062091503</v>
      </c>
      <c r="D9" s="13">
        <v>110868.55033557001</v>
      </c>
      <c r="E9" s="14">
        <f t="shared" si="0"/>
        <v>0.39935304859201159</v>
      </c>
      <c r="F9" s="14">
        <f t="shared" si="0"/>
        <v>8.4914356172334227E-2</v>
      </c>
      <c r="G9" s="14">
        <f t="shared" si="1"/>
        <v>0.51817821177099543</v>
      </c>
    </row>
    <row r="10" spans="1:7" ht="60">
      <c r="A10" s="15" t="s">
        <v>49</v>
      </c>
      <c r="B10" s="13">
        <v>26842.118279569899</v>
      </c>
      <c r="C10" s="13">
        <v>38107.507374631299</v>
      </c>
      <c r="D10" s="13">
        <v>40178.005445881601</v>
      </c>
      <c r="E10" s="14">
        <f t="shared" si="0"/>
        <v>0.41969076276799377</v>
      </c>
      <c r="F10" s="14">
        <f t="shared" si="0"/>
        <v>5.4333075393660168E-2</v>
      </c>
      <c r="G10" s="14">
        <f t="shared" si="1"/>
        <v>0.49682692801715</v>
      </c>
    </row>
    <row r="11" spans="1:7">
      <c r="A11" s="16" t="s">
        <v>50</v>
      </c>
      <c r="B11" s="17">
        <v>37177.565496786898</v>
      </c>
      <c r="C11" s="17">
        <v>49638.220321726702</v>
      </c>
      <c r="D11" s="17">
        <v>57748.223953261899</v>
      </c>
      <c r="E11" s="18">
        <f t="shared" si="0"/>
        <v>0.33516597061786424</v>
      </c>
      <c r="F11" s="18">
        <f t="shared" si="0"/>
        <v>0.16338224011599878</v>
      </c>
      <c r="G11" s="18">
        <f t="shared" si="1"/>
        <v>0.55330837782406261</v>
      </c>
    </row>
    <row r="12" spans="1:7">
      <c r="A12" s="19"/>
      <c r="B12" s="395" t="s">
        <v>51</v>
      </c>
      <c r="C12" s="395"/>
      <c r="D12" s="395"/>
      <c r="E12" s="395" t="s">
        <v>52</v>
      </c>
      <c r="F12" s="395"/>
      <c r="G12" s="395"/>
    </row>
    <row r="13" spans="1:7">
      <c r="A13" s="20" t="s">
        <v>53</v>
      </c>
      <c r="B13" s="11" t="s">
        <v>40</v>
      </c>
      <c r="C13" s="11" t="s">
        <v>41</v>
      </c>
      <c r="D13" s="11" t="s">
        <v>42</v>
      </c>
      <c r="E13" s="11" t="s">
        <v>40</v>
      </c>
      <c r="F13" s="11" t="s">
        <v>41</v>
      </c>
      <c r="G13" s="11" t="s">
        <v>42</v>
      </c>
    </row>
    <row r="14" spans="1:7">
      <c r="A14" s="12" t="s">
        <v>43</v>
      </c>
      <c r="B14" s="21">
        <v>-60.6486768034938</v>
      </c>
      <c r="C14" s="21">
        <v>70.203125795448798</v>
      </c>
      <c r="D14" s="21">
        <v>-33.0228178776769</v>
      </c>
      <c r="E14" s="21">
        <v>-47.826086956521699</v>
      </c>
      <c r="F14" s="21">
        <v>25</v>
      </c>
      <c r="G14" s="21">
        <v>-34.7826086956522</v>
      </c>
    </row>
    <row r="15" spans="1:7" ht="45">
      <c r="A15" s="15" t="s">
        <v>44</v>
      </c>
      <c r="B15" s="21">
        <v>64.205818634094598</v>
      </c>
      <c r="C15" s="21">
        <v>-9.7905771824374899</v>
      </c>
      <c r="D15" s="21">
        <v>48.1291212226702</v>
      </c>
      <c r="E15" s="21">
        <v>-14.285714285714301</v>
      </c>
      <c r="F15" s="21">
        <v>-9.0277777777777803</v>
      </c>
      <c r="G15" s="21">
        <v>-22.023809523809501</v>
      </c>
    </row>
    <row r="16" spans="1:7">
      <c r="A16" s="15" t="s">
        <v>54</v>
      </c>
      <c r="B16" s="21">
        <v>6.7858910435733204</v>
      </c>
      <c r="C16" s="21">
        <v>-9.68988543255103</v>
      </c>
      <c r="D16" s="21">
        <v>-3.5615394566777101</v>
      </c>
      <c r="E16" s="21">
        <v>-20.557491289198602</v>
      </c>
      <c r="F16" s="21">
        <v>-10.9649122807018</v>
      </c>
      <c r="G16" s="21">
        <v>-29.268292682926798</v>
      </c>
    </row>
    <row r="17" spans="1:7">
      <c r="A17" s="15" t="s">
        <v>46</v>
      </c>
      <c r="B17" s="21">
        <v>48.4724597855854</v>
      </c>
      <c r="C17" s="21">
        <v>-5.6576509880649901</v>
      </c>
      <c r="D17" s="21">
        <v>40.0724061975219</v>
      </c>
      <c r="E17" s="21">
        <v>-7.6794657762938296</v>
      </c>
      <c r="F17" s="21">
        <v>-15.0090415913201</v>
      </c>
      <c r="G17" s="21">
        <v>-21.535893155258801</v>
      </c>
    </row>
    <row r="18" spans="1:7" ht="45">
      <c r="A18" s="15" t="s">
        <v>47</v>
      </c>
      <c r="B18" s="21">
        <v>22.081923726245101</v>
      </c>
      <c r="C18" s="21">
        <v>32.727169154090603</v>
      </c>
      <c r="D18" s="21">
        <v>62.0358814107013</v>
      </c>
      <c r="E18" s="21">
        <v>17.775229357798199</v>
      </c>
      <c r="F18" s="21">
        <v>3.6514118792599901</v>
      </c>
      <c r="G18" s="21">
        <v>22.075688073394499</v>
      </c>
    </row>
    <row r="19" spans="1:7" ht="45">
      <c r="A19" s="15" t="s">
        <v>48</v>
      </c>
      <c r="B19" s="21">
        <v>148.233062532845</v>
      </c>
      <c r="C19" s="21">
        <v>32.068822769344798</v>
      </c>
      <c r="D19" s="21">
        <v>227.83848341141899</v>
      </c>
      <c r="E19" s="21">
        <v>77.391304347826093</v>
      </c>
      <c r="F19" s="21">
        <v>21.732026143790801</v>
      </c>
      <c r="G19" s="21">
        <v>115.94202898550699</v>
      </c>
    </row>
    <row r="20" spans="1:7" ht="60">
      <c r="A20" s="15" t="s">
        <v>49</v>
      </c>
      <c r="B20" s="21">
        <v>107.00007250681701</v>
      </c>
      <c r="C20" s="21">
        <v>14.219416500979801</v>
      </c>
      <c r="D20" s="21">
        <v>136.434274973892</v>
      </c>
      <c r="E20" s="21">
        <v>45.806451612903203</v>
      </c>
      <c r="F20" s="21">
        <v>8.3333333333333499</v>
      </c>
      <c r="G20" s="21">
        <v>57.956989247311803</v>
      </c>
    </row>
    <row r="21" spans="1:7">
      <c r="A21" s="16" t="s">
        <v>50</v>
      </c>
      <c r="B21" s="22">
        <v>62.061297125663003</v>
      </c>
      <c r="C21" s="22">
        <v>21.644630482501601</v>
      </c>
      <c r="D21" s="22">
        <v>97.138866043661807</v>
      </c>
      <c r="E21" s="22">
        <v>21.379139891250599</v>
      </c>
      <c r="F21" s="22">
        <v>4.5611891671757201</v>
      </c>
      <c r="G21" s="22">
        <v>26.915472071181402</v>
      </c>
    </row>
    <row r="22" spans="1:7">
      <c r="A22" s="23" t="s">
        <v>55</v>
      </c>
      <c r="B22" s="24"/>
      <c r="C22" s="24"/>
      <c r="D22" s="24"/>
      <c r="E22" s="25"/>
      <c r="F22" s="25"/>
      <c r="G22" s="25"/>
    </row>
    <row r="23" spans="1:7">
      <c r="A23" s="25"/>
      <c r="B23" s="24"/>
      <c r="C23" s="24"/>
      <c r="D23" s="24"/>
      <c r="E23" s="25"/>
      <c r="F23" s="25"/>
      <c r="G23" s="25"/>
    </row>
    <row r="24" spans="1:7">
      <c r="B24" s="26"/>
      <c r="C24" s="26"/>
      <c r="D24" s="26"/>
    </row>
    <row r="26" spans="1:7">
      <c r="B26" s="27"/>
      <c r="C26" s="27"/>
      <c r="D26" s="27"/>
      <c r="E26" s="27"/>
      <c r="F26" s="27"/>
      <c r="G26" s="27"/>
    </row>
    <row r="27" spans="1:7">
      <c r="B27" s="27"/>
      <c r="C27" s="27"/>
      <c r="D27" s="27"/>
      <c r="E27" s="27"/>
      <c r="F27" s="27"/>
      <c r="G27" s="27"/>
    </row>
    <row r="28" spans="1:7">
      <c r="B28" s="27"/>
      <c r="C28" s="27"/>
      <c r="D28" s="27"/>
      <c r="E28" s="27"/>
      <c r="F28" s="27"/>
      <c r="G28" s="27"/>
    </row>
    <row r="29" spans="1:7">
      <c r="B29" s="27"/>
      <c r="C29" s="27"/>
      <c r="D29" s="27"/>
      <c r="E29" s="27"/>
      <c r="F29" s="27"/>
      <c r="G29" s="27"/>
    </row>
    <row r="30" spans="1:7">
      <c r="B30" s="27"/>
      <c r="C30" s="27"/>
      <c r="D30" s="27"/>
      <c r="E30" s="27"/>
      <c r="F30" s="27"/>
      <c r="G30" s="27"/>
    </row>
    <row r="31" spans="1:7">
      <c r="B31" s="27"/>
      <c r="C31" s="27"/>
      <c r="D31" s="27"/>
      <c r="E31" s="27"/>
      <c r="F31" s="27"/>
      <c r="G31" s="27"/>
    </row>
    <row r="32" spans="1:7">
      <c r="B32" s="27"/>
      <c r="C32" s="27"/>
      <c r="D32" s="27"/>
      <c r="E32" s="27"/>
      <c r="F32" s="27"/>
      <c r="G32" s="27"/>
    </row>
    <row r="33" spans="2:7">
      <c r="B33" s="27"/>
      <c r="C33" s="27"/>
      <c r="D33" s="27"/>
      <c r="E33" s="27"/>
      <c r="F33" s="27"/>
      <c r="G33" s="27"/>
    </row>
    <row r="34" spans="2:7">
      <c r="B34" s="27"/>
    </row>
    <row r="35" spans="2:7">
      <c r="B35" s="27"/>
    </row>
    <row r="36" spans="2:7">
      <c r="B36" s="27"/>
    </row>
    <row r="37" spans="2:7">
      <c r="B37" s="27"/>
    </row>
    <row r="38" spans="2:7">
      <c r="B38" s="27"/>
    </row>
    <row r="39" spans="2:7">
      <c r="B39" s="27"/>
    </row>
    <row r="40" spans="2:7">
      <c r="B40" s="27"/>
    </row>
    <row r="41" spans="2:7">
      <c r="B41" s="27"/>
    </row>
    <row r="42" spans="2:7">
      <c r="B42" s="27"/>
    </row>
    <row r="43" spans="2:7">
      <c r="B43" s="27"/>
    </row>
    <row r="44" spans="2:7">
      <c r="B44" s="27"/>
    </row>
    <row r="45" spans="2:7">
      <c r="B45" s="27"/>
    </row>
    <row r="46" spans="2:7">
      <c r="B46" s="27"/>
    </row>
    <row r="47" spans="2:7">
      <c r="B47" s="27"/>
    </row>
    <row r="48" spans="2:7">
      <c r="B48" s="27"/>
    </row>
    <row r="49" spans="2:2">
      <c r="B49" s="27"/>
    </row>
    <row r="50" spans="2:2">
      <c r="B50" s="27"/>
    </row>
    <row r="51" spans="2:2">
      <c r="B51" s="27"/>
    </row>
    <row r="52" spans="2:2">
      <c r="B52" s="27"/>
    </row>
    <row r="53" spans="2:2">
      <c r="B53" s="27"/>
    </row>
  </sheetData>
  <mergeCells count="5">
    <mergeCell ref="A1:G1"/>
    <mergeCell ref="B2:D2"/>
    <mergeCell ref="E2:G2"/>
    <mergeCell ref="B12:D12"/>
    <mergeCell ref="E12:G12"/>
  </mergeCells>
  <pageMargins left="0.7" right="0.7" top="0.75" bottom="0.75" header="0.51180555555555496" footer="0.51180555555555496"/>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sheetPr>
  <dimension ref="A1:AMJ15"/>
  <sheetViews>
    <sheetView zoomScale="85" zoomScaleNormal="85" workbookViewId="0">
      <selection activeCell="G21" sqref="G21"/>
    </sheetView>
  </sheetViews>
  <sheetFormatPr baseColWidth="10" defaultColWidth="9.140625" defaultRowHeight="15.75"/>
  <cols>
    <col min="1" max="1" width="26.5703125" style="9" customWidth="1"/>
    <col min="2" max="6" width="15.7109375" style="9" customWidth="1"/>
    <col min="7" max="7" width="9.140625" style="9"/>
    <col min="8" max="8" width="13.7109375" style="9" customWidth="1"/>
    <col min="9" max="256" width="9.140625" style="9"/>
    <col min="257" max="257" width="39" style="9" customWidth="1"/>
    <col min="258" max="512" width="9.140625" style="9"/>
    <col min="513" max="513" width="39" style="9" customWidth="1"/>
    <col min="514" max="768" width="9.140625" style="9"/>
    <col min="769" max="769" width="39" style="9" customWidth="1"/>
    <col min="770" max="1024" width="9.140625" style="9"/>
  </cols>
  <sheetData>
    <row r="1" spans="1:8" ht="14.25" customHeight="1">
      <c r="A1" s="396" t="s">
        <v>689</v>
      </c>
      <c r="B1" s="396"/>
      <c r="C1" s="396"/>
      <c r="D1" s="396"/>
      <c r="E1" s="396"/>
      <c r="F1" s="396"/>
    </row>
    <row r="2" spans="1:8" s="29" customFormat="1" ht="45" customHeight="1">
      <c r="A2" s="28" t="s">
        <v>56</v>
      </c>
      <c r="B2" s="28" t="s">
        <v>57</v>
      </c>
      <c r="C2" s="28" t="s">
        <v>58</v>
      </c>
      <c r="D2" s="28" t="s">
        <v>59</v>
      </c>
      <c r="E2" s="28" t="s">
        <v>60</v>
      </c>
      <c r="F2" s="28" t="s">
        <v>61</v>
      </c>
    </row>
    <row r="3" spans="1:8">
      <c r="A3" s="30" t="s">
        <v>62</v>
      </c>
      <c r="B3" s="31">
        <v>1536721</v>
      </c>
      <c r="C3" s="31">
        <v>1935821</v>
      </c>
      <c r="D3" s="31">
        <v>37317</v>
      </c>
      <c r="E3" s="31">
        <v>1075518</v>
      </c>
      <c r="F3" s="31">
        <v>1218719</v>
      </c>
    </row>
    <row r="4" spans="1:8">
      <c r="A4" s="32" t="s">
        <v>63</v>
      </c>
      <c r="B4" s="31">
        <v>2988856</v>
      </c>
      <c r="C4" s="31">
        <v>481561</v>
      </c>
      <c r="D4" s="31">
        <v>98199</v>
      </c>
      <c r="E4" s="31">
        <v>0</v>
      </c>
      <c r="F4" s="31">
        <v>630104</v>
      </c>
      <c r="H4" s="27"/>
    </row>
    <row r="5" spans="1:8">
      <c r="A5" s="32" t="s">
        <v>38</v>
      </c>
      <c r="B5" s="31">
        <v>832369</v>
      </c>
      <c r="C5" s="31">
        <v>188615</v>
      </c>
      <c r="D5" s="31">
        <v>45545</v>
      </c>
      <c r="E5" s="31">
        <v>74326</v>
      </c>
      <c r="F5" s="31">
        <v>49701</v>
      </c>
      <c r="H5" s="27"/>
    </row>
    <row r="6" spans="1:8">
      <c r="A6" s="32" t="s">
        <v>64</v>
      </c>
      <c r="B6" s="31">
        <v>4554772</v>
      </c>
      <c r="C6" s="31">
        <v>17372</v>
      </c>
      <c r="D6" s="31">
        <v>652654</v>
      </c>
      <c r="E6" s="31">
        <v>2283</v>
      </c>
      <c r="F6" s="31">
        <v>80042</v>
      </c>
      <c r="H6" s="27"/>
    </row>
    <row r="7" spans="1:8">
      <c r="A7" s="32" t="s">
        <v>65</v>
      </c>
      <c r="B7" s="31">
        <v>0</v>
      </c>
      <c r="C7" s="31">
        <v>0</v>
      </c>
      <c r="D7" s="31">
        <v>4428910</v>
      </c>
      <c r="E7" s="31">
        <v>2404</v>
      </c>
      <c r="F7" s="31">
        <v>51438</v>
      </c>
      <c r="H7" s="27"/>
    </row>
    <row r="8" spans="1:8">
      <c r="A8" s="32" t="s">
        <v>66</v>
      </c>
      <c r="B8" s="31">
        <v>106395</v>
      </c>
      <c r="C8" s="31">
        <v>0</v>
      </c>
      <c r="D8" s="31">
        <v>0</v>
      </c>
      <c r="E8" s="31">
        <v>0</v>
      </c>
      <c r="F8" s="31">
        <v>37000</v>
      </c>
      <c r="H8" s="27"/>
    </row>
    <row r="9" spans="1:8">
      <c r="A9" s="32" t="s">
        <v>67</v>
      </c>
      <c r="B9" s="31">
        <v>651060</v>
      </c>
      <c r="C9" s="31">
        <v>114442</v>
      </c>
      <c r="D9" s="31">
        <v>12935</v>
      </c>
      <c r="E9" s="31">
        <v>7943</v>
      </c>
      <c r="F9" s="31">
        <v>50685</v>
      </c>
      <c r="H9" s="27"/>
    </row>
    <row r="10" spans="1:8">
      <c r="A10" s="30" t="s">
        <v>68</v>
      </c>
      <c r="B10" s="31">
        <v>1096</v>
      </c>
      <c r="C10" s="31">
        <v>238869</v>
      </c>
      <c r="D10" s="31">
        <v>22691</v>
      </c>
      <c r="E10" s="31">
        <v>107</v>
      </c>
      <c r="F10" s="31">
        <v>39478</v>
      </c>
      <c r="H10" s="27"/>
    </row>
    <row r="11" spans="1:8">
      <c r="A11" s="32" t="s">
        <v>69</v>
      </c>
      <c r="B11" s="31">
        <v>125462</v>
      </c>
      <c r="C11" s="31">
        <v>209285</v>
      </c>
      <c r="D11" s="31">
        <v>2536</v>
      </c>
      <c r="E11" s="31">
        <v>0</v>
      </c>
      <c r="F11" s="31">
        <v>1242</v>
      </c>
      <c r="H11" s="27"/>
    </row>
    <row r="12" spans="1:8">
      <c r="A12" s="32" t="s">
        <v>70</v>
      </c>
      <c r="B12" s="31">
        <v>50384</v>
      </c>
      <c r="C12" s="31">
        <v>25856</v>
      </c>
      <c r="D12" s="31">
        <v>88151</v>
      </c>
      <c r="E12" s="31">
        <v>24130</v>
      </c>
      <c r="F12" s="31">
        <v>0</v>
      </c>
      <c r="H12" s="27"/>
    </row>
    <row r="13" spans="1:8">
      <c r="A13" s="33" t="s">
        <v>71</v>
      </c>
      <c r="B13" s="34">
        <v>464129</v>
      </c>
      <c r="C13" s="34">
        <v>58833</v>
      </c>
      <c r="D13" s="34">
        <v>2025805</v>
      </c>
      <c r="E13" s="34">
        <v>8382</v>
      </c>
      <c r="F13" s="34">
        <v>3389</v>
      </c>
      <c r="H13" s="27"/>
    </row>
    <row r="14" spans="1:8">
      <c r="A14" s="35" t="s">
        <v>72</v>
      </c>
      <c r="B14" s="36">
        <f>(B13/B3)^(1/($A$13-$A$3))-1</f>
        <v>-0.11283506538374188</v>
      </c>
      <c r="C14" s="36">
        <f>(C13/C3)^(1/($A$13-$A$3))-1</f>
        <v>-0.2948596290733122</v>
      </c>
      <c r="D14" s="36">
        <f>(D13/D3)^(1/($A$13-$A$3))-1</f>
        <v>0.49097064051430905</v>
      </c>
      <c r="E14" s="36">
        <f>(E13/E3)^(1/($A$13-$A$3))-1</f>
        <v>-0.38457802826002085</v>
      </c>
      <c r="F14" s="36">
        <f>(F13/F3)^(1/($A$13-$A$3))-1</f>
        <v>-0.44484174922430875</v>
      </c>
    </row>
    <row r="15" spans="1:8">
      <c r="A15" s="397" t="s">
        <v>73</v>
      </c>
      <c r="B15" s="397"/>
      <c r="C15" s="397"/>
      <c r="D15" s="397"/>
      <c r="E15" s="397"/>
      <c r="F15" s="397"/>
      <c r="G15" s="397"/>
    </row>
  </sheetData>
  <mergeCells count="2">
    <mergeCell ref="A1:F1"/>
    <mergeCell ref="A15:G15"/>
  </mergeCells>
  <pageMargins left="0.7" right="0.7" top="0.75" bottom="0.75" header="0.51180555555555496" footer="0.51180555555555496"/>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sheetPr>
  <dimension ref="A1:AMJ20"/>
  <sheetViews>
    <sheetView zoomScale="85" zoomScaleNormal="85" workbookViewId="0">
      <selection activeCell="G21" sqref="G21"/>
    </sheetView>
  </sheetViews>
  <sheetFormatPr baseColWidth="10" defaultColWidth="11.42578125" defaultRowHeight="15.75"/>
  <cols>
    <col min="1" max="1" width="30.28515625" style="9" customWidth="1"/>
    <col min="2" max="6" width="11.42578125" style="9"/>
    <col min="7" max="7" width="14.42578125" style="9" customWidth="1"/>
    <col min="8" max="8" width="11.42578125" style="9"/>
    <col min="9" max="9" width="22.7109375" style="9" hidden="1" customWidth="1"/>
    <col min="10" max="11" width="11.5703125" style="9" hidden="1" customWidth="1"/>
    <col min="12" max="1024" width="11.42578125" style="9"/>
  </cols>
  <sheetData>
    <row r="1" spans="1:11" ht="38.25" customHeight="1">
      <c r="A1" s="389" t="s">
        <v>690</v>
      </c>
      <c r="B1" s="389"/>
      <c r="C1" s="389"/>
      <c r="D1" s="389"/>
      <c r="E1" s="389"/>
    </row>
    <row r="2" spans="1:11">
      <c r="A2" s="37"/>
      <c r="B2" s="398" t="s">
        <v>74</v>
      </c>
      <c r="C2" s="398"/>
      <c r="D2" s="398" t="s">
        <v>75</v>
      </c>
      <c r="E2" s="398"/>
      <c r="I2" s="38" t="s">
        <v>76</v>
      </c>
      <c r="J2" s="38"/>
      <c r="K2" s="38"/>
    </row>
    <row r="3" spans="1:11">
      <c r="A3" s="37" t="s">
        <v>77</v>
      </c>
      <c r="B3" s="37">
        <v>2020</v>
      </c>
      <c r="C3" s="37">
        <v>2003</v>
      </c>
      <c r="D3" s="37">
        <v>2020</v>
      </c>
      <c r="E3" s="37">
        <v>2003</v>
      </c>
      <c r="I3" s="38"/>
      <c r="J3" s="38" t="s">
        <v>78</v>
      </c>
      <c r="K3" s="38"/>
    </row>
    <row r="4" spans="1:11">
      <c r="A4" s="4" t="s">
        <v>79</v>
      </c>
      <c r="B4" s="39">
        <v>3.4787159804605698</v>
      </c>
      <c r="C4" s="39">
        <v>7.5620703598867802</v>
      </c>
      <c r="D4" s="39">
        <v>1.4031456953642401</v>
      </c>
      <c r="E4" s="39">
        <v>3.72571428571429</v>
      </c>
      <c r="I4" s="40" t="s">
        <v>79</v>
      </c>
      <c r="J4" s="41">
        <f t="shared" ref="J4:J9" si="0">B4/C4-1</f>
        <v>-0.5399783637410307</v>
      </c>
      <c r="K4" s="41">
        <f t="shared" ref="K4:K9" si="1">D4/E4-1</f>
        <v>-0.62338880875959857</v>
      </c>
    </row>
    <row r="5" spans="1:11">
      <c r="A5" s="4" t="s">
        <v>80</v>
      </c>
      <c r="B5" s="39">
        <v>5.3517241379310301</v>
      </c>
      <c r="C5" s="39">
        <v>14.151408450704199</v>
      </c>
      <c r="D5" s="39">
        <v>2.5</v>
      </c>
      <c r="E5" s="39">
        <v>6.5887850467289697</v>
      </c>
      <c r="I5" s="42" t="s">
        <v>80</v>
      </c>
      <c r="J5" s="43">
        <f t="shared" si="0"/>
        <v>-0.62182392257466645</v>
      </c>
      <c r="K5" s="43">
        <f t="shared" si="1"/>
        <v>-0.62056737588652466</v>
      </c>
    </row>
    <row r="6" spans="1:11">
      <c r="A6" s="4" t="s">
        <v>81</v>
      </c>
      <c r="B6" s="39">
        <v>3.6950998185118</v>
      </c>
      <c r="C6" s="39">
        <v>8.4729729729729701</v>
      </c>
      <c r="D6" s="39">
        <v>1.32525252525253</v>
      </c>
      <c r="E6" s="39">
        <v>3.2214876033057802</v>
      </c>
      <c r="I6" s="42" t="s">
        <v>81</v>
      </c>
      <c r="J6" s="43">
        <f t="shared" si="0"/>
        <v>-0.56389571519956405</v>
      </c>
      <c r="K6" s="43">
        <f t="shared" si="1"/>
        <v>-0.58862094521406783</v>
      </c>
    </row>
    <row r="7" spans="1:11">
      <c r="A7" s="4" t="s">
        <v>82</v>
      </c>
      <c r="B7" s="39">
        <v>3.7946537059538299</v>
      </c>
      <c r="C7" s="39">
        <v>6.6299694189602398</v>
      </c>
      <c r="D7" s="39">
        <v>1.20718232044199</v>
      </c>
      <c r="E7" s="39">
        <v>3.1970649895178198</v>
      </c>
      <c r="I7" s="42" t="s">
        <v>82</v>
      </c>
      <c r="J7" s="43">
        <f t="shared" si="0"/>
        <v>-0.42765140136212954</v>
      </c>
      <c r="K7" s="43">
        <f t="shared" si="1"/>
        <v>-0.62240920206503003</v>
      </c>
    </row>
    <row r="8" spans="1:11">
      <c r="A8" s="4" t="s">
        <v>83</v>
      </c>
      <c r="B8" s="39">
        <v>3.2566585956416501</v>
      </c>
      <c r="C8" s="39">
        <v>5.6901408450704203</v>
      </c>
      <c r="D8" s="39">
        <v>1.42105263157895</v>
      </c>
      <c r="E8" s="39">
        <v>4.1903114186851198</v>
      </c>
      <c r="I8" s="42" t="s">
        <v>83</v>
      </c>
      <c r="J8" s="43">
        <f t="shared" si="0"/>
        <v>-0.42766643492436329</v>
      </c>
      <c r="K8" s="43">
        <f t="shared" si="1"/>
        <v>-0.66087183276109274</v>
      </c>
    </row>
    <row r="9" spans="1:11">
      <c r="A9" s="4" t="s">
        <v>84</v>
      </c>
      <c r="B9" s="39">
        <v>2.58157389635317</v>
      </c>
      <c r="C9" s="39">
        <v>4.1739130434782599</v>
      </c>
      <c r="D9" s="39">
        <v>1.5532879818594101</v>
      </c>
      <c r="E9" s="39">
        <v>2.5757575757575801</v>
      </c>
      <c r="I9" s="44" t="s">
        <v>85</v>
      </c>
      <c r="J9" s="43">
        <f t="shared" si="0"/>
        <v>-0.38149792066538624</v>
      </c>
      <c r="K9" s="43">
        <f t="shared" si="1"/>
        <v>-0.39695878351340652</v>
      </c>
    </row>
    <row r="10" spans="1:11">
      <c r="A10" s="9" t="s">
        <v>86</v>
      </c>
      <c r="I10" s="38"/>
      <c r="J10" s="38" t="s">
        <v>87</v>
      </c>
      <c r="K10" s="38"/>
    </row>
    <row r="11" spans="1:11">
      <c r="I11" s="38"/>
      <c r="J11" s="38">
        <v>2020</v>
      </c>
      <c r="K11" s="38">
        <v>2003</v>
      </c>
    </row>
    <row r="12" spans="1:11">
      <c r="I12" s="42" t="s">
        <v>79</v>
      </c>
      <c r="J12" s="45">
        <f t="shared" ref="J12:K17" si="2">B4/D4</f>
        <v>2.4792264922692411</v>
      </c>
      <c r="K12" s="45">
        <f t="shared" si="2"/>
        <v>2.0296967990493635</v>
      </c>
    </row>
    <row r="13" spans="1:11">
      <c r="I13" s="42" t="s">
        <v>80</v>
      </c>
      <c r="J13" s="45">
        <f t="shared" si="2"/>
        <v>2.1406896551724119</v>
      </c>
      <c r="K13" s="45">
        <f t="shared" si="2"/>
        <v>2.1478024173409218</v>
      </c>
    </row>
    <row r="14" spans="1:11">
      <c r="I14" s="42" t="s">
        <v>81</v>
      </c>
      <c r="J14" s="45">
        <f t="shared" si="2"/>
        <v>2.7882231862245952</v>
      </c>
      <c r="K14" s="45">
        <f t="shared" si="2"/>
        <v>2.6301429700608798</v>
      </c>
    </row>
    <row r="15" spans="1:11">
      <c r="I15" s="42" t="s">
        <v>82</v>
      </c>
      <c r="J15" s="45">
        <f t="shared" si="2"/>
        <v>3.1433973490967624</v>
      </c>
      <c r="K15" s="45">
        <f t="shared" si="2"/>
        <v>2.0737674838321536</v>
      </c>
    </row>
    <row r="16" spans="1:11">
      <c r="I16" s="42" t="s">
        <v>83</v>
      </c>
      <c r="J16" s="45">
        <f t="shared" si="2"/>
        <v>2.2917227154515274</v>
      </c>
      <c r="K16" s="45">
        <f t="shared" si="2"/>
        <v>1.3579279143066489</v>
      </c>
    </row>
    <row r="17" spans="9:11">
      <c r="I17" s="44" t="s">
        <v>85</v>
      </c>
      <c r="J17" s="45">
        <f t="shared" si="2"/>
        <v>1.6620059683091215</v>
      </c>
      <c r="K17" s="45">
        <f t="shared" si="2"/>
        <v>1.6204603580562629</v>
      </c>
    </row>
    <row r="19" spans="9:11">
      <c r="J19" s="9" t="s">
        <v>88</v>
      </c>
    </row>
    <row r="20" spans="9:11">
      <c r="I20" s="46"/>
    </row>
  </sheetData>
  <mergeCells count="3">
    <mergeCell ref="A1:E1"/>
    <mergeCell ref="B2:C2"/>
    <mergeCell ref="D2:E2"/>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F22"/>
  <sheetViews>
    <sheetView zoomScaleNormal="100" workbookViewId="0">
      <selection activeCell="G21" sqref="G21"/>
    </sheetView>
  </sheetViews>
  <sheetFormatPr baseColWidth="10" defaultColWidth="11.42578125" defaultRowHeight="15"/>
  <cols>
    <col min="1" max="1" width="23.42578125" customWidth="1"/>
    <col min="2" max="5" width="15.7109375" customWidth="1"/>
  </cols>
  <sheetData>
    <row r="1" spans="1:5" ht="15" customHeight="1">
      <c r="A1" s="389" t="s">
        <v>687</v>
      </c>
      <c r="B1" s="389"/>
      <c r="C1" s="389"/>
      <c r="D1" s="389"/>
      <c r="E1" s="389"/>
    </row>
    <row r="2" spans="1:5">
      <c r="A2" s="2"/>
      <c r="B2" s="3" t="s">
        <v>22</v>
      </c>
      <c r="C2" s="3" t="s">
        <v>23</v>
      </c>
      <c r="D2" s="3" t="s">
        <v>24</v>
      </c>
      <c r="E2" s="3" t="s">
        <v>25</v>
      </c>
    </row>
    <row r="3" spans="1:5">
      <c r="A3" s="4" t="s">
        <v>26</v>
      </c>
      <c r="B3" s="5">
        <v>0.64214851836212805</v>
      </c>
      <c r="C3" s="5">
        <v>5.5428094925393001</v>
      </c>
      <c r="D3" s="5">
        <v>8.4413528253119097</v>
      </c>
      <c r="E3" s="5">
        <v>85.373689163786693</v>
      </c>
    </row>
    <row r="4" spans="1:5">
      <c r="A4" s="4" t="s">
        <v>27</v>
      </c>
      <c r="B4" s="5">
        <v>0.94661113214691395</v>
      </c>
      <c r="C4" s="5">
        <v>6.8156001514577804</v>
      </c>
      <c r="D4" s="5">
        <v>10.7535024611889</v>
      </c>
      <c r="E4" s="5">
        <v>81.484286255206399</v>
      </c>
    </row>
    <row r="5" spans="1:5">
      <c r="A5" s="6" t="s">
        <v>28</v>
      </c>
      <c r="B5" s="6"/>
      <c r="C5" s="6"/>
      <c r="D5" s="6"/>
      <c r="E5" s="7"/>
    </row>
    <row r="6" spans="1:5">
      <c r="A6" s="6" t="s">
        <v>29</v>
      </c>
      <c r="B6" s="6"/>
      <c r="C6" s="6"/>
      <c r="D6" s="6"/>
      <c r="E6" s="7"/>
    </row>
    <row r="22" spans="6:6">
      <c r="F22" t="s">
        <v>30</v>
      </c>
    </row>
  </sheetData>
  <mergeCells count="1">
    <mergeCell ref="A1:E1"/>
  </mergeCells>
  <pageMargins left="0.7" right="0.7" top="0.75" bottom="0.75" header="0.51180555555555496" footer="0.51180555555555496"/>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sheetPr>
  <dimension ref="A1:AMJ10"/>
  <sheetViews>
    <sheetView zoomScaleNormal="100" workbookViewId="0">
      <selection activeCell="E3" sqref="E3"/>
    </sheetView>
  </sheetViews>
  <sheetFormatPr baseColWidth="10" defaultColWidth="11.42578125" defaultRowHeight="15.75"/>
  <cols>
    <col min="1" max="1" width="30.28515625" style="9" customWidth="1"/>
    <col min="2" max="4" width="11.42578125" style="9"/>
    <col min="5" max="5" width="14.42578125" style="9" customWidth="1"/>
    <col min="6" max="1024" width="11.42578125" style="9"/>
  </cols>
  <sheetData>
    <row r="1" spans="1:6" ht="37.5" customHeight="1">
      <c r="A1" s="399" t="s">
        <v>691</v>
      </c>
      <c r="B1" s="399"/>
      <c r="C1" s="399"/>
    </row>
    <row r="2" spans="1:6" ht="32.25" customHeight="1">
      <c r="A2" s="47"/>
      <c r="B2" s="400" t="s">
        <v>89</v>
      </c>
      <c r="C2" s="400"/>
    </row>
    <row r="3" spans="1:6">
      <c r="A3" s="47" t="s">
        <v>77</v>
      </c>
      <c r="B3" s="47" t="s">
        <v>74</v>
      </c>
      <c r="C3" s="47" t="s">
        <v>75</v>
      </c>
    </row>
    <row r="4" spans="1:6">
      <c r="A4" s="49" t="s">
        <v>79</v>
      </c>
      <c r="B4" s="50">
        <v>-53.997836374103002</v>
      </c>
      <c r="C4" s="50">
        <v>-62.338880875959902</v>
      </c>
      <c r="E4" s="51"/>
      <c r="F4" s="51"/>
    </row>
    <row r="5" spans="1:6">
      <c r="A5" s="52" t="s">
        <v>80</v>
      </c>
      <c r="B5" s="53">
        <v>-62.182392257466702</v>
      </c>
      <c r="C5" s="53">
        <v>-62.056737588652503</v>
      </c>
      <c r="E5" s="51"/>
      <c r="F5" s="51"/>
    </row>
    <row r="6" spans="1:6">
      <c r="A6" s="52" t="s">
        <v>81</v>
      </c>
      <c r="B6" s="53">
        <v>-56.389571519956498</v>
      </c>
      <c r="C6" s="53">
        <v>-58.862094521407002</v>
      </c>
      <c r="E6" s="51"/>
      <c r="F6" s="51"/>
    </row>
    <row r="7" spans="1:6">
      <c r="A7" s="52" t="s">
        <v>82</v>
      </c>
      <c r="B7" s="53">
        <v>-42.765140136212999</v>
      </c>
      <c r="C7" s="53">
        <v>-62.240920206502999</v>
      </c>
      <c r="E7" s="51"/>
      <c r="F7" s="51"/>
    </row>
    <row r="8" spans="1:6">
      <c r="A8" s="52" t="s">
        <v>83</v>
      </c>
      <c r="B8" s="53">
        <v>-42.766643492436401</v>
      </c>
      <c r="C8" s="53">
        <v>-66.0871832761094</v>
      </c>
      <c r="E8" s="51"/>
      <c r="F8" s="51"/>
    </row>
    <row r="9" spans="1:6">
      <c r="A9" s="52" t="s">
        <v>84</v>
      </c>
      <c r="B9" s="53">
        <v>-38.149792066538701</v>
      </c>
      <c r="C9" s="53">
        <v>-39.695878351340497</v>
      </c>
      <c r="E9" s="51"/>
      <c r="F9" s="51"/>
    </row>
    <row r="10" spans="1:6">
      <c r="A10" s="54" t="s">
        <v>86</v>
      </c>
      <c r="B10" s="54"/>
      <c r="C10" s="54"/>
    </row>
  </sheetData>
  <mergeCells count="2">
    <mergeCell ref="A1:C1"/>
    <mergeCell ref="B2:C2"/>
  </mergeCells>
  <pageMargins left="0.7" right="0.7" top="0.75" bottom="0.75" header="0.51180555555555496" footer="0.51180555555555496"/>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sheetPr>
  <dimension ref="A1:AMJ10"/>
  <sheetViews>
    <sheetView zoomScale="85" zoomScaleNormal="85" workbookViewId="0">
      <selection activeCell="E3" sqref="E3"/>
    </sheetView>
  </sheetViews>
  <sheetFormatPr baseColWidth="10" defaultColWidth="11.42578125" defaultRowHeight="15.75"/>
  <cols>
    <col min="1" max="1" width="29.42578125" style="9" customWidth="1"/>
    <col min="2" max="4" width="11.42578125" style="9"/>
    <col min="5" max="5" width="14.42578125" style="9" customWidth="1"/>
    <col min="6" max="1024" width="11.42578125" style="9"/>
  </cols>
  <sheetData>
    <row r="1" spans="1:8" ht="42" customHeight="1">
      <c r="A1" s="401" t="s">
        <v>692</v>
      </c>
      <c r="B1" s="401"/>
      <c r="C1" s="401"/>
    </row>
    <row r="2" spans="1:8" ht="32.25" customHeight="1">
      <c r="A2" s="37"/>
      <c r="B2" s="402" t="s">
        <v>90</v>
      </c>
      <c r="C2" s="402"/>
    </row>
    <row r="3" spans="1:8">
      <c r="A3" s="37" t="s">
        <v>77</v>
      </c>
      <c r="B3" s="37">
        <v>2020</v>
      </c>
      <c r="C3" s="37">
        <v>2003</v>
      </c>
    </row>
    <row r="4" spans="1:8">
      <c r="A4" s="55" t="s">
        <v>79</v>
      </c>
      <c r="B4" s="56">
        <v>2.47922649226925</v>
      </c>
      <c r="C4" s="56">
        <v>2.0296967990493702</v>
      </c>
    </row>
    <row r="5" spans="1:8">
      <c r="A5" s="4" t="s">
        <v>80</v>
      </c>
      <c r="B5" s="39">
        <v>2.1406896551724102</v>
      </c>
      <c r="C5" s="39">
        <v>2.1478024173409298</v>
      </c>
    </row>
    <row r="6" spans="1:8">
      <c r="A6" s="4" t="s">
        <v>81</v>
      </c>
      <c r="B6" s="39">
        <v>2.7882231862246001</v>
      </c>
      <c r="C6" s="39">
        <v>2.6301429700608798</v>
      </c>
    </row>
    <row r="7" spans="1:8">
      <c r="A7" s="4" t="s">
        <v>82</v>
      </c>
      <c r="B7" s="39">
        <v>3.1433973490967602</v>
      </c>
      <c r="C7" s="39">
        <v>2.07376748383215</v>
      </c>
    </row>
    <row r="8" spans="1:8">
      <c r="A8" s="4" t="s">
        <v>83</v>
      </c>
      <c r="B8" s="39">
        <v>2.2917227154515301</v>
      </c>
      <c r="C8" s="39">
        <v>1.3579279143066501</v>
      </c>
    </row>
    <row r="9" spans="1:8">
      <c r="A9" s="4" t="s">
        <v>84</v>
      </c>
      <c r="B9" s="39">
        <v>1.66200596830912</v>
      </c>
      <c r="C9" s="39">
        <v>1.62046035805627</v>
      </c>
    </row>
    <row r="10" spans="1:8">
      <c r="A10" s="397" t="s">
        <v>86</v>
      </c>
      <c r="B10" s="397"/>
      <c r="C10" s="397"/>
      <c r="D10" s="397"/>
      <c r="E10" s="397"/>
      <c r="F10" s="397"/>
      <c r="G10" s="397"/>
      <c r="H10" s="397"/>
    </row>
  </sheetData>
  <mergeCells count="3">
    <mergeCell ref="A1:C1"/>
    <mergeCell ref="B2:C2"/>
    <mergeCell ref="A10:H10"/>
  </mergeCells>
  <pageMargins left="0.7" right="0.7" top="0.75" bottom="0.75" header="0.51180555555555496" footer="0.51180555555555496"/>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sheetPr>
  <dimension ref="A45"/>
  <sheetViews>
    <sheetView zoomScale="55" zoomScaleNormal="55" workbookViewId="0">
      <selection activeCell="E3" sqref="E3"/>
    </sheetView>
  </sheetViews>
  <sheetFormatPr baseColWidth="10" defaultColWidth="10.7109375" defaultRowHeight="15"/>
  <sheetData>
    <row r="45" spans="1:1">
      <c r="A45" t="s">
        <v>86</v>
      </c>
    </row>
  </sheetData>
  <pageMargins left="0.7" right="0.7" top="0.75" bottom="0.75" header="0.51180555555555496" footer="0.51180555555555496"/>
  <pageSetup paperSize="9"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sheetPr>
  <dimension ref="A42"/>
  <sheetViews>
    <sheetView zoomScale="55" zoomScaleNormal="55" workbookViewId="0">
      <selection activeCell="E3" sqref="E3"/>
    </sheetView>
  </sheetViews>
  <sheetFormatPr baseColWidth="10" defaultColWidth="10.7109375" defaultRowHeight="15"/>
  <sheetData>
    <row r="42" spans="1:1">
      <c r="A42" t="s">
        <v>86</v>
      </c>
    </row>
  </sheetData>
  <pageMargins left="0.7" right="0.7" top="0.75" bottom="0.75" header="0.51180555555555496" footer="0.51180555555555496"/>
  <pageSetup paperSize="9"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sheetPr>
  <dimension ref="A9:T45"/>
  <sheetViews>
    <sheetView zoomScale="70" zoomScaleNormal="70" workbookViewId="0">
      <selection activeCell="E3" sqref="E3"/>
    </sheetView>
  </sheetViews>
  <sheetFormatPr baseColWidth="10" defaultColWidth="10.7109375" defaultRowHeight="15"/>
  <cols>
    <col min="19" max="19" width="25.42578125" customWidth="1"/>
    <col min="20" max="20" width="20.7109375" customWidth="1"/>
  </cols>
  <sheetData>
    <row r="9" spans="19:20">
      <c r="S9" t="s">
        <v>718</v>
      </c>
      <c r="T9">
        <v>22.9</v>
      </c>
    </row>
    <row r="10" spans="19:20">
      <c r="S10" t="s">
        <v>719</v>
      </c>
      <c r="T10">
        <v>13.7</v>
      </c>
    </row>
    <row r="11" spans="19:20">
      <c r="S11" t="s">
        <v>720</v>
      </c>
      <c r="T11">
        <v>11.7</v>
      </c>
    </row>
    <row r="12" spans="19:20">
      <c r="S12" t="s">
        <v>712</v>
      </c>
      <c r="T12">
        <v>10.9</v>
      </c>
    </row>
    <row r="13" spans="19:20">
      <c r="S13" t="s">
        <v>721</v>
      </c>
      <c r="T13">
        <v>10</v>
      </c>
    </row>
    <row r="14" spans="19:20">
      <c r="S14" t="s">
        <v>713</v>
      </c>
      <c r="T14">
        <v>7.5</v>
      </c>
    </row>
    <row r="15" spans="19:20">
      <c r="S15" t="s">
        <v>722</v>
      </c>
      <c r="T15">
        <v>7.1</v>
      </c>
    </row>
    <row r="16" spans="19:20">
      <c r="S16" t="s">
        <v>723</v>
      </c>
      <c r="T16">
        <v>3</v>
      </c>
    </row>
    <row r="17" spans="19:20">
      <c r="S17" t="s">
        <v>714</v>
      </c>
      <c r="T17">
        <v>2.9</v>
      </c>
    </row>
    <row r="18" spans="19:20">
      <c r="S18" t="s">
        <v>715</v>
      </c>
      <c r="T18">
        <v>2.2999999999999998</v>
      </c>
    </row>
    <row r="19" spans="19:20">
      <c r="S19" t="s">
        <v>724</v>
      </c>
      <c r="T19">
        <v>2.1</v>
      </c>
    </row>
    <row r="20" spans="19:20">
      <c r="S20" t="s">
        <v>716</v>
      </c>
      <c r="T20">
        <v>2</v>
      </c>
    </row>
    <row r="21" spans="19:20">
      <c r="S21" t="s">
        <v>725</v>
      </c>
      <c r="T21">
        <v>1.5</v>
      </c>
    </row>
    <row r="22" spans="19:20">
      <c r="S22" t="s">
        <v>726</v>
      </c>
      <c r="T22">
        <v>1.2</v>
      </c>
    </row>
    <row r="23" spans="19:20">
      <c r="S23" t="s">
        <v>491</v>
      </c>
      <c r="T23">
        <v>0.6</v>
      </c>
    </row>
    <row r="24" spans="19:20">
      <c r="S24" t="s">
        <v>717</v>
      </c>
      <c r="T24">
        <v>0.6</v>
      </c>
    </row>
    <row r="45" spans="1:1">
      <c r="A45" t="s">
        <v>86</v>
      </c>
    </row>
  </sheetData>
  <pageMargins left="0.7" right="0.7" top="0.75" bottom="0.75" header="0.51180555555555496" footer="0.51180555555555496"/>
  <pageSetup paperSize="9" orientation="portrait" horizontalDpi="300" verticalDpi="30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sheetPr>
  <dimension ref="A1:I14"/>
  <sheetViews>
    <sheetView zoomScaleNormal="100" workbookViewId="0">
      <selection sqref="A1:G1"/>
    </sheetView>
  </sheetViews>
  <sheetFormatPr baseColWidth="10" defaultColWidth="11.42578125" defaultRowHeight="15"/>
  <cols>
    <col min="1" max="1" width="29" customWidth="1"/>
  </cols>
  <sheetData>
    <row r="1" spans="1:9" ht="19.5" customHeight="1">
      <c r="A1" s="403" t="s">
        <v>693</v>
      </c>
      <c r="B1" s="403"/>
      <c r="C1" s="403"/>
      <c r="D1" s="403"/>
      <c r="E1" s="403"/>
      <c r="F1" s="403"/>
      <c r="G1" s="403"/>
    </row>
    <row r="2" spans="1:9" ht="13.9" customHeight="1">
      <c r="A2" s="57" t="s">
        <v>30</v>
      </c>
      <c r="B2" s="400" t="s">
        <v>91</v>
      </c>
      <c r="C2" s="400"/>
      <c r="D2" s="400" t="s">
        <v>92</v>
      </c>
      <c r="E2" s="400"/>
      <c r="F2" s="400" t="s">
        <v>93</v>
      </c>
      <c r="G2" s="400"/>
    </row>
    <row r="3" spans="1:9">
      <c r="A3" s="58" t="s">
        <v>94</v>
      </c>
      <c r="B3" s="48" t="s">
        <v>75</v>
      </c>
      <c r="C3" s="48" t="s">
        <v>74</v>
      </c>
      <c r="D3" s="48" t="s">
        <v>75</v>
      </c>
      <c r="E3" s="48" t="s">
        <v>74</v>
      </c>
      <c r="F3" s="48" t="s">
        <v>75</v>
      </c>
      <c r="G3" s="48" t="s">
        <v>74</v>
      </c>
    </row>
    <row r="4" spans="1:9">
      <c r="A4" s="59" t="s">
        <v>95</v>
      </c>
      <c r="B4" s="60">
        <v>14.92</v>
      </c>
      <c r="C4" s="60">
        <v>16.63</v>
      </c>
      <c r="D4" s="60">
        <v>14.5</v>
      </c>
      <c r="E4" s="60">
        <v>15.18</v>
      </c>
      <c r="F4" s="61">
        <f t="shared" ref="F4:G6" si="0">D4-B4</f>
        <v>-0.41999999999999993</v>
      </c>
      <c r="G4" s="61">
        <f t="shared" si="0"/>
        <v>-1.4499999999999993</v>
      </c>
      <c r="I4" s="62"/>
    </row>
    <row r="5" spans="1:9">
      <c r="A5" s="59" t="s">
        <v>96</v>
      </c>
      <c r="B5" s="60">
        <v>13.8</v>
      </c>
      <c r="C5" s="60">
        <v>16.04</v>
      </c>
      <c r="D5" s="60">
        <v>13.45</v>
      </c>
      <c r="E5" s="60">
        <v>14.76</v>
      </c>
      <c r="F5" s="61">
        <f t="shared" si="0"/>
        <v>-0.35000000000000142</v>
      </c>
      <c r="G5" s="61">
        <f t="shared" si="0"/>
        <v>-1.2799999999999994</v>
      </c>
      <c r="I5" s="62"/>
    </row>
    <row r="6" spans="1:9">
      <c r="A6" s="59" t="s">
        <v>97</v>
      </c>
      <c r="B6" s="60">
        <v>13.24</v>
      </c>
      <c r="C6" s="60">
        <v>15.56</v>
      </c>
      <c r="D6" s="60">
        <v>13.41</v>
      </c>
      <c r="E6" s="60">
        <v>14.78</v>
      </c>
      <c r="F6" s="61">
        <f t="shared" si="0"/>
        <v>0.16999999999999993</v>
      </c>
      <c r="G6" s="61">
        <f t="shared" si="0"/>
        <v>-0.78000000000000114</v>
      </c>
      <c r="I6" s="62"/>
    </row>
    <row r="7" spans="1:9" ht="21" customHeight="1">
      <c r="A7" s="63" t="s">
        <v>98</v>
      </c>
      <c r="B7" s="61">
        <f>B4-B6</f>
        <v>1.6799999999999997</v>
      </c>
      <c r="C7" s="61">
        <f>C4-C6</f>
        <v>1.0699999999999985</v>
      </c>
      <c r="D7" s="61">
        <f>D4-D6</f>
        <v>1.0899999999999999</v>
      </c>
      <c r="E7" s="61">
        <f>E4-E6</f>
        <v>0.40000000000000036</v>
      </c>
      <c r="F7" s="61"/>
      <c r="G7" s="61"/>
    </row>
    <row r="8" spans="1:9" ht="18" customHeight="1">
      <c r="A8" s="64" t="s">
        <v>99</v>
      </c>
      <c r="B8" s="61">
        <f>B7/B6*100</f>
        <v>12.688821752265858</v>
      </c>
      <c r="C8" s="61">
        <f>C7/C6*100</f>
        <v>6.8766066838046171</v>
      </c>
      <c r="D8" s="61">
        <f>D7/D6*100</f>
        <v>8.1282624906785959</v>
      </c>
      <c r="E8" s="61">
        <f>E7/E6*100</f>
        <v>2.7063599458728036</v>
      </c>
      <c r="F8" s="61"/>
      <c r="G8" s="61"/>
    </row>
    <row r="9" spans="1:9" ht="14.25" customHeight="1">
      <c r="A9" s="404" t="s">
        <v>100</v>
      </c>
      <c r="B9" s="404"/>
      <c r="C9" s="404"/>
      <c r="D9" s="404"/>
      <c r="E9" s="404"/>
      <c r="F9" s="404"/>
      <c r="G9" s="404"/>
    </row>
    <row r="11" spans="1:9" hidden="1"/>
    <row r="12" spans="1:9" ht="18.75" hidden="1" customHeight="1">
      <c r="C12" s="65">
        <f>C4-B4</f>
        <v>1.7099999999999991</v>
      </c>
      <c r="E12" s="65">
        <f>E4-D4</f>
        <v>0.67999999999999972</v>
      </c>
    </row>
    <row r="13" spans="1:9" hidden="1">
      <c r="C13" s="65">
        <f>C5-B5</f>
        <v>2.2399999999999984</v>
      </c>
      <c r="E13" s="65">
        <f>E5-D5</f>
        <v>1.3100000000000005</v>
      </c>
    </row>
    <row r="14" spans="1:9" hidden="1">
      <c r="C14" s="65">
        <f>C6-B6</f>
        <v>2.3200000000000003</v>
      </c>
      <c r="D14">
        <f>1-C12/C14</f>
        <v>0.26293103448275912</v>
      </c>
      <c r="E14" s="65">
        <f>E6-D6</f>
        <v>1.3699999999999992</v>
      </c>
      <c r="F14">
        <f>1-E12/E14</f>
        <v>0.50364963503649629</v>
      </c>
    </row>
  </sheetData>
  <mergeCells count="5">
    <mergeCell ref="A1:G1"/>
    <mergeCell ref="B2:C2"/>
    <mergeCell ref="D2:E2"/>
    <mergeCell ref="F2:G2"/>
    <mergeCell ref="A9:G9"/>
  </mergeCells>
  <pageMargins left="0.7" right="0.7" top="0.75" bottom="0.75" header="0.51180555555555496" footer="0.51180555555555496"/>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sheetPr>
  <dimension ref="A1:D8"/>
  <sheetViews>
    <sheetView zoomScaleNormal="100" workbookViewId="0">
      <selection activeCell="E3" sqref="E3"/>
    </sheetView>
  </sheetViews>
  <sheetFormatPr baseColWidth="10" defaultColWidth="11.42578125" defaultRowHeight="15"/>
  <cols>
    <col min="4" max="4" width="14.140625" customWidth="1"/>
  </cols>
  <sheetData>
    <row r="1" spans="1:4" ht="29.25" customHeight="1">
      <c r="A1" s="405" t="s">
        <v>694</v>
      </c>
      <c r="B1" s="405"/>
      <c r="C1" s="405"/>
      <c r="D1" s="405"/>
    </row>
    <row r="2" spans="1:4">
      <c r="A2" s="66"/>
      <c r="B2" s="67" t="s">
        <v>74</v>
      </c>
      <c r="C2" s="67" t="s">
        <v>75</v>
      </c>
      <c r="D2" s="67" t="s">
        <v>93</v>
      </c>
    </row>
    <row r="3" spans="1:4">
      <c r="A3" s="68">
        <v>2020</v>
      </c>
      <c r="B3" s="69">
        <v>31.01</v>
      </c>
      <c r="C3" s="69">
        <v>25.46</v>
      </c>
      <c r="D3" s="70">
        <f>B3-C3</f>
        <v>5.5500000000000007</v>
      </c>
    </row>
    <row r="4" spans="1:4">
      <c r="A4" s="68">
        <v>2019</v>
      </c>
      <c r="B4" s="69">
        <v>36.22</v>
      </c>
      <c r="C4" s="69">
        <v>32.04</v>
      </c>
      <c r="D4" s="70">
        <f>B4-C4</f>
        <v>4.18</v>
      </c>
    </row>
    <row r="5" spans="1:4">
      <c r="A5" s="68">
        <v>2018</v>
      </c>
      <c r="B5" s="69">
        <v>37.22</v>
      </c>
      <c r="C5" s="69">
        <v>32.17</v>
      </c>
      <c r="D5" s="70">
        <f>B5-C5</f>
        <v>5.0499999999999972</v>
      </c>
    </row>
    <row r="6" spans="1:4">
      <c r="A6" s="68">
        <v>2017</v>
      </c>
      <c r="B6" s="69">
        <v>36.340000000000003</v>
      </c>
      <c r="C6" s="69">
        <v>32.22</v>
      </c>
      <c r="D6" s="70">
        <f>B6-C6</f>
        <v>4.1200000000000045</v>
      </c>
    </row>
    <row r="7" spans="1:4">
      <c r="A7" s="68">
        <v>2016</v>
      </c>
      <c r="B7" s="69">
        <v>36.43</v>
      </c>
      <c r="C7" s="69">
        <v>32.58</v>
      </c>
      <c r="D7" s="70">
        <f>B7-C7</f>
        <v>3.8500000000000014</v>
      </c>
    </row>
    <row r="8" spans="1:4" ht="15" customHeight="1">
      <c r="A8" s="406" t="s">
        <v>33</v>
      </c>
      <c r="B8" s="406"/>
      <c r="C8" s="406"/>
      <c r="D8" s="406"/>
    </row>
  </sheetData>
  <mergeCells count="2">
    <mergeCell ref="A1:D1"/>
    <mergeCell ref="A8:D8"/>
  </mergeCells>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44:H44"/>
  <sheetViews>
    <sheetView zoomScale="55" zoomScaleNormal="55" workbookViewId="0">
      <selection activeCell="G21" sqref="G21"/>
    </sheetView>
  </sheetViews>
  <sheetFormatPr baseColWidth="10" defaultColWidth="10.7109375" defaultRowHeight="15"/>
  <sheetData>
    <row r="44" spans="1:8">
      <c r="A44" s="390" t="s">
        <v>31</v>
      </c>
      <c r="B44" s="390"/>
      <c r="C44" s="390"/>
      <c r="D44" s="390"/>
      <c r="E44" s="390"/>
      <c r="F44" s="390"/>
      <c r="G44" s="390"/>
      <c r="H44" s="390"/>
    </row>
  </sheetData>
  <mergeCells count="1">
    <mergeCell ref="A44:H44"/>
  </mergeCells>
  <pageMargins left="0.7" right="0.7" top="0.75" bottom="0.75" header="0.51180555555555496" footer="0.51180555555555496"/>
  <pageSetup paperSize="9" orientation="portrait" horizontalDpi="300" verticalDpi="30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sheetPr>
  <dimension ref="A1:D8"/>
  <sheetViews>
    <sheetView zoomScale="130" zoomScaleNormal="130" workbookViewId="0">
      <selection activeCell="E3" sqref="E3"/>
    </sheetView>
  </sheetViews>
  <sheetFormatPr baseColWidth="10" defaultColWidth="11.42578125" defaultRowHeight="15"/>
  <sheetData>
    <row r="1" spans="1:4" s="71" customFormat="1" ht="33.75" customHeight="1">
      <c r="A1" s="405" t="s">
        <v>695</v>
      </c>
      <c r="B1" s="405"/>
      <c r="C1" s="405"/>
      <c r="D1" s="405"/>
    </row>
    <row r="2" spans="1:4">
      <c r="A2" s="66"/>
      <c r="B2" s="67" t="s">
        <v>74</v>
      </c>
      <c r="C2" s="67" t="s">
        <v>75</v>
      </c>
      <c r="D2" s="67" t="s">
        <v>93</v>
      </c>
    </row>
    <row r="3" spans="1:4">
      <c r="A3" s="72">
        <v>2020</v>
      </c>
      <c r="B3" s="73">
        <v>66.37</v>
      </c>
      <c r="C3" s="73">
        <v>56.92</v>
      </c>
      <c r="D3" s="74">
        <f>B3-C3</f>
        <v>9.4500000000000028</v>
      </c>
    </row>
    <row r="4" spans="1:4">
      <c r="A4" s="72">
        <v>2019</v>
      </c>
      <c r="B4" s="73">
        <v>69.489999999999995</v>
      </c>
      <c r="C4" s="73">
        <v>59.39</v>
      </c>
      <c r="D4" s="74">
        <f>B4-C4</f>
        <v>10.099999999999994</v>
      </c>
    </row>
    <row r="5" spans="1:4">
      <c r="A5" s="72">
        <v>2018</v>
      </c>
      <c r="B5" s="73">
        <v>69.87</v>
      </c>
      <c r="C5" s="73">
        <v>59.06</v>
      </c>
      <c r="D5" s="74">
        <f>B5-C5</f>
        <v>10.810000000000002</v>
      </c>
    </row>
    <row r="6" spans="1:4">
      <c r="A6" s="72">
        <v>2017</v>
      </c>
      <c r="B6" s="73">
        <v>70.16</v>
      </c>
      <c r="C6" s="73">
        <v>58.14</v>
      </c>
      <c r="D6" s="74">
        <f>B6-C6</f>
        <v>12.019999999999996</v>
      </c>
    </row>
    <row r="7" spans="1:4">
      <c r="A7" s="72">
        <v>2016</v>
      </c>
      <c r="B7" s="73">
        <v>70.459999999999994</v>
      </c>
      <c r="C7" s="73">
        <v>60.06</v>
      </c>
      <c r="D7" s="74">
        <f>B7-C7</f>
        <v>10.399999999999991</v>
      </c>
    </row>
    <row r="8" spans="1:4" ht="15" customHeight="1">
      <c r="A8" s="407" t="s">
        <v>101</v>
      </c>
      <c r="B8" s="407"/>
      <c r="C8" s="407"/>
      <c r="D8" s="407"/>
    </row>
  </sheetData>
  <mergeCells count="2">
    <mergeCell ref="A1:D1"/>
    <mergeCell ref="A8:D8"/>
  </mergeCells>
  <pageMargins left="0.7" right="0.7" top="0.75" bottom="0.75" header="0.51180555555555496" footer="0.51180555555555496"/>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sheetPr>
  <dimension ref="A1:K21"/>
  <sheetViews>
    <sheetView zoomScale="85" zoomScaleNormal="85" workbookViewId="0">
      <selection activeCell="E3" sqref="E3"/>
    </sheetView>
  </sheetViews>
  <sheetFormatPr baseColWidth="10" defaultColWidth="11.42578125" defaultRowHeight="15"/>
  <cols>
    <col min="1" max="1" width="20.140625" customWidth="1"/>
  </cols>
  <sheetData>
    <row r="1" spans="1:11" ht="23.25">
      <c r="A1" s="408" t="s">
        <v>696</v>
      </c>
      <c r="B1" s="408"/>
      <c r="C1" s="408"/>
      <c r="D1" s="408"/>
      <c r="E1" s="408"/>
      <c r="F1" s="408"/>
      <c r="G1" s="408"/>
      <c r="H1" s="408"/>
      <c r="I1" s="408"/>
      <c r="J1" s="408"/>
      <c r="K1" s="75"/>
    </row>
    <row r="2" spans="1:11" ht="32.25" customHeight="1">
      <c r="A2" s="76" t="s">
        <v>30</v>
      </c>
      <c r="B2" s="409" t="s">
        <v>102</v>
      </c>
      <c r="C2" s="409"/>
      <c r="D2" s="409"/>
      <c r="E2" s="409" t="s">
        <v>103</v>
      </c>
      <c r="F2" s="409"/>
      <c r="G2" s="409"/>
      <c r="H2" s="409" t="s">
        <v>104</v>
      </c>
      <c r="I2" s="409"/>
      <c r="J2" s="409"/>
    </row>
    <row r="3" spans="1:11" ht="15.75">
      <c r="A3" s="77" t="s">
        <v>30</v>
      </c>
      <c r="B3" s="78" t="s">
        <v>105</v>
      </c>
      <c r="C3" s="78" t="s">
        <v>106</v>
      </c>
      <c r="D3" s="78" t="s">
        <v>107</v>
      </c>
      <c r="E3" s="78" t="s">
        <v>105</v>
      </c>
      <c r="F3" s="78" t="s">
        <v>106</v>
      </c>
      <c r="G3" s="78" t="s">
        <v>107</v>
      </c>
      <c r="H3" s="78" t="s">
        <v>105</v>
      </c>
      <c r="I3" s="78" t="s">
        <v>106</v>
      </c>
      <c r="J3" s="78" t="s">
        <v>107</v>
      </c>
    </row>
    <row r="4" spans="1:11" ht="15.75">
      <c r="A4" s="77" t="s">
        <v>74</v>
      </c>
      <c r="B4" s="77"/>
      <c r="C4" s="77"/>
      <c r="D4" s="77"/>
      <c r="E4" s="77"/>
      <c r="F4" s="77"/>
      <c r="G4" s="77"/>
      <c r="H4" s="77"/>
      <c r="I4" s="77"/>
      <c r="J4" s="77"/>
    </row>
    <row r="5" spans="1:11" ht="15.75">
      <c r="A5" s="76" t="s">
        <v>108</v>
      </c>
      <c r="B5" s="79">
        <v>12.75</v>
      </c>
      <c r="C5" s="79">
        <v>11.62</v>
      </c>
      <c r="D5" s="79">
        <v>5.93</v>
      </c>
      <c r="E5" s="79">
        <v>17.04</v>
      </c>
      <c r="F5" s="79">
        <v>12.88</v>
      </c>
      <c r="G5" s="79">
        <v>7.81</v>
      </c>
      <c r="H5" s="79">
        <v>23.3</v>
      </c>
      <c r="I5" s="79">
        <v>20.97</v>
      </c>
      <c r="J5" s="79">
        <v>9.58</v>
      </c>
    </row>
    <row r="6" spans="1:11" ht="15.75">
      <c r="A6" s="76" t="s">
        <v>109</v>
      </c>
      <c r="B6" s="79">
        <v>12.74</v>
      </c>
      <c r="C6" s="79">
        <v>8.9600000000000009</v>
      </c>
      <c r="D6" s="79">
        <v>4.58</v>
      </c>
      <c r="E6" s="79">
        <v>17.559999999999999</v>
      </c>
      <c r="F6" s="79">
        <v>11.59</v>
      </c>
      <c r="G6" s="79">
        <v>6.62</v>
      </c>
      <c r="H6" s="79">
        <v>24.62</v>
      </c>
      <c r="I6" s="79">
        <v>16.07</v>
      </c>
      <c r="J6" s="79">
        <v>8.19</v>
      </c>
    </row>
    <row r="7" spans="1:11" ht="15.75">
      <c r="A7" s="77" t="s">
        <v>75</v>
      </c>
      <c r="B7" s="79"/>
      <c r="C7" s="79"/>
      <c r="D7" s="79"/>
      <c r="E7" s="79"/>
      <c r="F7" s="79"/>
      <c r="G7" s="79"/>
      <c r="H7" s="79"/>
      <c r="I7" s="79"/>
      <c r="J7" s="79"/>
    </row>
    <row r="8" spans="1:11" ht="15.75">
      <c r="A8" s="76" t="s">
        <v>108</v>
      </c>
      <c r="B8" s="79">
        <v>15.68</v>
      </c>
      <c r="C8" s="79">
        <v>15.02</v>
      </c>
      <c r="D8" s="79">
        <v>10.82</v>
      </c>
      <c r="E8" s="79">
        <v>23.05</v>
      </c>
      <c r="F8" s="79">
        <v>17.829999999999998</v>
      </c>
      <c r="G8" s="79">
        <v>11.68</v>
      </c>
      <c r="H8" s="79">
        <v>30.81</v>
      </c>
      <c r="I8" s="79">
        <v>25.25</v>
      </c>
      <c r="J8" s="79">
        <v>15.2</v>
      </c>
    </row>
    <row r="9" spans="1:11" ht="15.75">
      <c r="A9" s="76" t="s">
        <v>109</v>
      </c>
      <c r="B9" s="79">
        <v>13.83</v>
      </c>
      <c r="C9" s="79">
        <v>10.49</v>
      </c>
      <c r="D9" s="79">
        <v>7.08</v>
      </c>
      <c r="E9" s="79">
        <v>18.670000000000002</v>
      </c>
      <c r="F9" s="79">
        <v>21.09</v>
      </c>
      <c r="G9" s="79">
        <v>7.34</v>
      </c>
      <c r="H9" s="79">
        <v>36.369999999999997</v>
      </c>
      <c r="I9" s="79">
        <v>24.81</v>
      </c>
      <c r="J9" s="79">
        <v>13.28</v>
      </c>
    </row>
    <row r="10" spans="1:11" ht="15.75" customHeight="1">
      <c r="A10" s="410" t="s">
        <v>101</v>
      </c>
      <c r="B10" s="410"/>
      <c r="C10" s="410"/>
      <c r="D10" s="410"/>
      <c r="E10" s="410"/>
      <c r="F10" s="410"/>
      <c r="G10" s="410"/>
    </row>
    <row r="11" spans="1:11">
      <c r="B11" s="80"/>
      <c r="C11" s="80"/>
      <c r="D11" s="80"/>
      <c r="E11" s="80"/>
      <c r="F11" s="80"/>
      <c r="G11" s="80"/>
      <c r="H11" s="80"/>
      <c r="I11" s="80"/>
      <c r="J11" s="80"/>
    </row>
    <row r="12" spans="1:11">
      <c r="B12" s="80"/>
      <c r="C12" s="80"/>
      <c r="D12" s="80"/>
      <c r="E12" s="80"/>
      <c r="F12" s="80"/>
      <c r="G12" s="80"/>
      <c r="H12" s="80"/>
      <c r="I12" s="80"/>
      <c r="J12" s="80"/>
    </row>
    <row r="13" spans="1:11">
      <c r="B13" s="80"/>
      <c r="C13" s="80"/>
      <c r="D13" s="80"/>
      <c r="E13" s="80"/>
      <c r="F13" s="80"/>
      <c r="G13" s="80"/>
      <c r="H13" s="80"/>
      <c r="I13" s="80"/>
      <c r="J13" s="80"/>
    </row>
    <row r="14" spans="1:11">
      <c r="B14" s="80"/>
      <c r="C14" s="80"/>
      <c r="D14" s="80"/>
      <c r="E14" s="80"/>
      <c r="F14" s="80"/>
      <c r="G14" s="80"/>
      <c r="H14" s="80"/>
      <c r="I14" s="80"/>
      <c r="J14" s="80"/>
    </row>
    <row r="15" spans="1:11">
      <c r="B15" s="81"/>
      <c r="C15" s="81"/>
      <c r="D15" s="81"/>
      <c r="E15" s="81"/>
      <c r="F15" s="81"/>
      <c r="G15" s="81"/>
      <c r="H15" s="81"/>
      <c r="I15" s="81"/>
      <c r="J15" s="81"/>
    </row>
    <row r="16" spans="1:11">
      <c r="B16" s="81"/>
      <c r="C16" s="81"/>
      <c r="D16" s="81"/>
      <c r="E16" s="81"/>
      <c r="F16" s="81"/>
      <c r="G16" s="81"/>
      <c r="H16" s="81"/>
      <c r="I16" s="81"/>
      <c r="J16" s="81"/>
    </row>
    <row r="17" spans="2:10">
      <c r="B17" s="82"/>
      <c r="C17" s="81"/>
      <c r="D17" s="81"/>
      <c r="E17" s="82"/>
      <c r="F17" s="81"/>
      <c r="G17" s="81"/>
      <c r="H17" s="82"/>
      <c r="I17" s="81"/>
      <c r="J17" s="81"/>
    </row>
    <row r="18" spans="2:10">
      <c r="B18" s="82"/>
      <c r="C18" s="81"/>
      <c r="D18" s="81"/>
      <c r="E18" s="82"/>
      <c r="F18" s="81"/>
      <c r="G18" s="81"/>
      <c r="H18" s="82"/>
      <c r="I18" s="81"/>
      <c r="J18" s="81"/>
    </row>
    <row r="19" spans="2:10">
      <c r="B19" s="82"/>
      <c r="C19" s="81"/>
      <c r="D19" s="81"/>
      <c r="E19" s="82"/>
      <c r="F19" s="81"/>
      <c r="G19" s="81"/>
      <c r="H19" s="82"/>
      <c r="I19" s="81"/>
      <c r="J19" s="81"/>
    </row>
    <row r="20" spans="2:10">
      <c r="B20" s="82"/>
      <c r="C20" s="81"/>
      <c r="D20" s="81"/>
      <c r="E20" s="82"/>
      <c r="F20" s="81"/>
      <c r="G20" s="81"/>
      <c r="H20" s="82"/>
      <c r="I20" s="81"/>
      <c r="J20" s="81"/>
    </row>
    <row r="21" spans="2:10">
      <c r="B21" s="82"/>
      <c r="C21" s="81"/>
      <c r="D21" s="81"/>
      <c r="E21" s="82"/>
      <c r="F21" s="81"/>
      <c r="G21" s="81"/>
      <c r="H21" s="82"/>
      <c r="I21" s="81"/>
      <c r="J21" s="81"/>
    </row>
  </sheetData>
  <mergeCells count="5">
    <mergeCell ref="A1:J1"/>
    <mergeCell ref="B2:D2"/>
    <mergeCell ref="E2:G2"/>
    <mergeCell ref="H2:J2"/>
    <mergeCell ref="A10:G10"/>
  </mergeCells>
  <pageMargins left="0.7" right="0.7" top="0.75" bottom="0.75" header="0.51180555555555496" footer="0.51180555555555496"/>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sheetPr>
  <dimension ref="A1:D8"/>
  <sheetViews>
    <sheetView zoomScaleNormal="100" workbookViewId="0">
      <selection activeCell="G21" sqref="G21"/>
    </sheetView>
  </sheetViews>
  <sheetFormatPr baseColWidth="10" defaultColWidth="11.42578125" defaultRowHeight="15"/>
  <sheetData>
    <row r="1" spans="1:4" ht="38.25" customHeight="1">
      <c r="A1" s="411" t="s">
        <v>697</v>
      </c>
      <c r="B1" s="411"/>
      <c r="C1" s="411"/>
      <c r="D1" s="411"/>
    </row>
    <row r="2" spans="1:4" ht="30.75">
      <c r="A2" s="83"/>
      <c r="B2" s="84" t="s">
        <v>74</v>
      </c>
      <c r="C2" s="84" t="s">
        <v>75</v>
      </c>
      <c r="D2" s="84" t="s">
        <v>110</v>
      </c>
    </row>
    <row r="3" spans="1:4" ht="15.75">
      <c r="A3" s="85">
        <v>2020</v>
      </c>
      <c r="B3" s="86">
        <v>3.61</v>
      </c>
      <c r="C3" s="86">
        <v>4.6900000000000004</v>
      </c>
      <c r="D3" s="87">
        <f>B3-C3</f>
        <v>-1.0800000000000005</v>
      </c>
    </row>
    <row r="4" spans="1:4" ht="15.75">
      <c r="A4" s="85">
        <v>2019</v>
      </c>
      <c r="B4" s="86">
        <v>2.8</v>
      </c>
      <c r="C4" s="86">
        <v>4.0199999999999996</v>
      </c>
      <c r="D4" s="87">
        <f>B4-C4</f>
        <v>-1.2199999999999998</v>
      </c>
    </row>
    <row r="5" spans="1:4" ht="15.75">
      <c r="A5" s="85">
        <v>2018</v>
      </c>
      <c r="B5" s="86">
        <v>3.85</v>
      </c>
      <c r="C5" s="86">
        <v>2.96</v>
      </c>
      <c r="D5" s="87">
        <f>B5-C5</f>
        <v>0.89000000000000012</v>
      </c>
    </row>
    <row r="6" spans="1:4" ht="15.75">
      <c r="A6" s="85">
        <v>2017</v>
      </c>
      <c r="B6" s="86">
        <v>4.05</v>
      </c>
      <c r="C6" s="86">
        <v>4.32</v>
      </c>
      <c r="D6" s="87">
        <f>B6-C6</f>
        <v>-0.27000000000000046</v>
      </c>
    </row>
    <row r="7" spans="1:4" ht="15.75">
      <c r="A7" s="85">
        <v>2016</v>
      </c>
      <c r="B7" s="86">
        <v>5.23</v>
      </c>
      <c r="C7" s="86">
        <v>5.79</v>
      </c>
      <c r="D7" s="87">
        <f>B7-C7</f>
        <v>-0.55999999999999961</v>
      </c>
    </row>
    <row r="8" spans="1:4" ht="15" customHeight="1">
      <c r="A8" s="412" t="s">
        <v>101</v>
      </c>
      <c r="B8" s="412"/>
      <c r="C8" s="412"/>
      <c r="D8" s="412"/>
    </row>
  </sheetData>
  <mergeCells count="2">
    <mergeCell ref="A1:D1"/>
    <mergeCell ref="A8:D8"/>
  </mergeCells>
  <pageMargins left="0.7" right="0.7" top="0.75" bottom="0.75" header="0.51180555555555496" footer="0.51180555555555496"/>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8"/>
  </sheetPr>
  <dimension ref="A1:AMJ33"/>
  <sheetViews>
    <sheetView zoomScale="70" zoomScaleNormal="70" workbookViewId="0">
      <selection activeCell="G21" sqref="G21"/>
    </sheetView>
  </sheetViews>
  <sheetFormatPr baseColWidth="10" defaultColWidth="11.42578125" defaultRowHeight="15"/>
  <cols>
    <col min="1" max="1" width="32.5703125" style="81" customWidth="1"/>
    <col min="2" max="6" width="11.42578125" style="81"/>
    <col min="7" max="15" width="11.5703125" style="81" hidden="1" customWidth="1"/>
    <col min="16" max="1024" width="11.42578125" style="81"/>
  </cols>
  <sheetData>
    <row r="1" spans="1:14" s="88" customFormat="1" ht="38.25" customHeight="1">
      <c r="A1" s="413" t="s">
        <v>698</v>
      </c>
      <c r="B1" s="413"/>
      <c r="C1" s="413"/>
      <c r="D1" s="413"/>
      <c r="E1" s="413"/>
      <c r="F1" s="413"/>
    </row>
    <row r="2" spans="1:14" ht="18">
      <c r="A2" s="89"/>
      <c r="B2" s="90">
        <v>2020</v>
      </c>
      <c r="C2" s="90">
        <v>2019</v>
      </c>
      <c r="D2" s="90">
        <v>2018</v>
      </c>
      <c r="E2" s="90">
        <v>2017</v>
      </c>
      <c r="F2" s="90">
        <v>2016</v>
      </c>
      <c r="I2" s="91" t="s">
        <v>111</v>
      </c>
      <c r="J2" s="91"/>
      <c r="K2" s="91"/>
      <c r="L2" s="91"/>
      <c r="M2" s="91"/>
    </row>
    <row r="3" spans="1:14" ht="15.75">
      <c r="A3" s="92" t="s">
        <v>112</v>
      </c>
      <c r="B3" s="93"/>
      <c r="C3" s="93"/>
      <c r="D3" s="93"/>
      <c r="E3" s="93"/>
      <c r="F3" s="93"/>
      <c r="I3" s="91" t="s">
        <v>113</v>
      </c>
      <c r="J3" s="91"/>
      <c r="K3" s="91"/>
      <c r="L3" s="91"/>
      <c r="M3" s="91"/>
    </row>
    <row r="4" spans="1:14" ht="15.75">
      <c r="A4" s="94" t="s">
        <v>74</v>
      </c>
      <c r="B4" s="95">
        <v>62</v>
      </c>
      <c r="C4" s="95">
        <v>58.4</v>
      </c>
      <c r="D4" s="95">
        <v>50.8</v>
      </c>
      <c r="E4" s="95">
        <v>49.9</v>
      </c>
      <c r="F4" s="95">
        <v>47.1</v>
      </c>
      <c r="I4" s="96">
        <f>B4/(B$4+B$7+B$10+B$13+B$16)</f>
        <v>0.27653880463871539</v>
      </c>
      <c r="J4" s="96">
        <f>C4/(C$4+C$7+C$10+C$13+C$16)</f>
        <v>0.23538895606610238</v>
      </c>
      <c r="K4" s="96">
        <f>D4/(D$4+D$7+D$10+D$13+D$16)</f>
        <v>0.21663113006396587</v>
      </c>
      <c r="L4" s="96">
        <f>E4/(E$4+E$7+E$10+E$13+E$16)</f>
        <v>0.22518050541516246</v>
      </c>
      <c r="M4" s="96">
        <f>F4/(F$4+F$7+F$10+F$13+F$16)</f>
        <v>0.21312217194570138</v>
      </c>
      <c r="N4" s="97">
        <f>AVERAGE(I4:M4)</f>
        <v>0.2333723136259295</v>
      </c>
    </row>
    <row r="5" spans="1:14" ht="15.75">
      <c r="A5" s="94" t="s">
        <v>75</v>
      </c>
      <c r="B5" s="95">
        <v>66.2</v>
      </c>
      <c r="C5" s="95">
        <v>56.8</v>
      </c>
      <c r="D5" s="95">
        <v>51.3</v>
      </c>
      <c r="E5" s="95">
        <v>52.6</v>
      </c>
      <c r="F5" s="95">
        <v>45.2</v>
      </c>
      <c r="I5" s="98">
        <f>B5/(B$5+B$8+B$11+B$14)</f>
        <v>0.32578740157480313</v>
      </c>
      <c r="J5" s="98">
        <f>C5/(C$5+C$8+C$11+C$14)</f>
        <v>0.25493716337522443</v>
      </c>
      <c r="K5" s="98">
        <f>D5/(D$5+D$8+D$11+D$14)</f>
        <v>0.23087308730873085</v>
      </c>
      <c r="L5" s="98">
        <f>E5/(E$5+E$8+E$11+E$14)</f>
        <v>0.24964404366397722</v>
      </c>
      <c r="M5" s="98">
        <f>F5/(F$5+F$8+F$11+F$14)</f>
        <v>0.22276983735830458</v>
      </c>
      <c r="N5" s="97">
        <f>AVERAGE(I5:M5)</f>
        <v>0.25680230665620807</v>
      </c>
    </row>
    <row r="6" spans="1:14" ht="15.75">
      <c r="A6" s="92" t="s">
        <v>114</v>
      </c>
      <c r="B6" s="93"/>
      <c r="C6" s="93"/>
      <c r="D6" s="93"/>
      <c r="E6" s="93"/>
      <c r="F6" s="93"/>
      <c r="I6" s="99">
        <f>I5-I4</f>
        <v>4.9248596936087741E-2</v>
      </c>
      <c r="J6" s="99">
        <f>J5-J4</f>
        <v>1.9548207309122045E-2</v>
      </c>
      <c r="K6" s="99">
        <f>K5-K4</f>
        <v>1.4241957244764986E-2</v>
      </c>
      <c r="L6" s="99">
        <f>L5-L4</f>
        <v>2.4463538248814753E-2</v>
      </c>
      <c r="M6" s="99">
        <f>M5-M4</f>
        <v>9.6476654126032013E-3</v>
      </c>
      <c r="N6" s="97"/>
    </row>
    <row r="7" spans="1:14" ht="15.75">
      <c r="A7" s="94" t="s">
        <v>74</v>
      </c>
      <c r="B7" s="95">
        <v>17.2</v>
      </c>
      <c r="C7" s="95">
        <v>22.6</v>
      </c>
      <c r="D7" s="95">
        <v>22.1</v>
      </c>
      <c r="E7" s="95">
        <v>21.5</v>
      </c>
      <c r="F7" s="95">
        <v>22.4</v>
      </c>
      <c r="I7" s="96">
        <f>B7/(B$4+B$7+B$10+B$13+B$16)</f>
        <v>7.6717216770740407E-2</v>
      </c>
      <c r="J7" s="96">
        <f>C7/(C$4+C$7+C$10+C$13+C$16)</f>
        <v>9.1092301491334141E-2</v>
      </c>
      <c r="K7" s="96">
        <f>D7/(D$4+D$7+D$10+D$13+D$16)</f>
        <v>9.4243070362473355E-2</v>
      </c>
      <c r="L7" s="96">
        <f>E7/(E$4+E$7+E$10+E$13+E$16)</f>
        <v>9.7021660649819499E-2</v>
      </c>
      <c r="M7" s="96">
        <f>F7/(F$4+F$7+F$10+F$13+F$16)</f>
        <v>0.1013574660633484</v>
      </c>
      <c r="N7" s="97">
        <f>AVERAGE(I7:M7)</f>
        <v>9.2086343067543153E-2</v>
      </c>
    </row>
    <row r="8" spans="1:14" ht="15.75">
      <c r="A8" s="94" t="s">
        <v>75</v>
      </c>
      <c r="B8" s="95">
        <v>40.4</v>
      </c>
      <c r="C8" s="95">
        <v>42.7</v>
      </c>
      <c r="D8" s="95">
        <v>46.1</v>
      </c>
      <c r="E8" s="95">
        <v>42.3</v>
      </c>
      <c r="F8" s="95">
        <v>42.3</v>
      </c>
      <c r="I8" s="98">
        <f>B8/(B$5+B$8+B$11+B$14)</f>
        <v>0.19881889763779526</v>
      </c>
      <c r="J8" s="98">
        <f>C8/(C$5+C$8+C$11+C$14)</f>
        <v>0.19165170556552966</v>
      </c>
      <c r="K8" s="98">
        <f>D8/(D$5+D$8+D$11+D$14)</f>
        <v>0.20747074707470747</v>
      </c>
      <c r="L8" s="98">
        <f>E8/(E$5+E$8+E$11+E$14)</f>
        <v>0.20075937351684858</v>
      </c>
      <c r="M8" s="98">
        <f>F8/(F$5+F$8+F$11+F$14)</f>
        <v>0.20847708230655493</v>
      </c>
      <c r="N8" s="97">
        <f>AVERAGE(I8:M8)</f>
        <v>0.20143556122028716</v>
      </c>
    </row>
    <row r="9" spans="1:14" ht="15.75">
      <c r="A9" s="92" t="s">
        <v>115</v>
      </c>
      <c r="B9" s="93"/>
      <c r="C9" s="93"/>
      <c r="D9" s="93"/>
      <c r="E9" s="93"/>
      <c r="F9" s="93"/>
      <c r="I9" s="99">
        <f>I8-I7</f>
        <v>0.12210168086705485</v>
      </c>
      <c r="J9" s="99">
        <f>J8-J7</f>
        <v>0.10055940407419552</v>
      </c>
      <c r="K9" s="99">
        <f>K8-K7</f>
        <v>0.11322767671223412</v>
      </c>
      <c r="L9" s="99">
        <f>L8-L7</f>
        <v>0.10373771286702908</v>
      </c>
      <c r="M9" s="99">
        <f>M8-M7</f>
        <v>0.10711961624320653</v>
      </c>
      <c r="N9" s="97"/>
    </row>
    <row r="10" spans="1:14" ht="15.75">
      <c r="A10" s="94" t="s">
        <v>74</v>
      </c>
      <c r="B10" s="95">
        <v>119.7</v>
      </c>
      <c r="C10" s="95">
        <v>143.4</v>
      </c>
      <c r="D10" s="95">
        <v>137.5</v>
      </c>
      <c r="E10" s="95">
        <v>126.6</v>
      </c>
      <c r="F10" s="95">
        <v>127.1</v>
      </c>
      <c r="I10" s="96">
        <f>B10/(B$4+B$7+B$10+B$13+B$16)</f>
        <v>0.53389830508474578</v>
      </c>
      <c r="J10" s="96">
        <f>C10/(C$4+C$7+C$10+C$13+C$16)</f>
        <v>0.57799274486094321</v>
      </c>
      <c r="K10" s="96">
        <f>D10/(D$4+D$7+D$10+D$13+D$16)</f>
        <v>0.5863539445628998</v>
      </c>
      <c r="L10" s="96">
        <f>E10/(E$4+E$7+E$10+E$13+E$16)</f>
        <v>0.57129963898916969</v>
      </c>
      <c r="M10" s="96">
        <f>F10/(F$4+F$7+F$10+F$13+F$16)</f>
        <v>0.57511312217194566</v>
      </c>
      <c r="N10" s="97">
        <f>AVERAGE(I10:M10)</f>
        <v>0.56893155113394089</v>
      </c>
    </row>
    <row r="11" spans="1:14" ht="15.75">
      <c r="A11" s="94" t="s">
        <v>75</v>
      </c>
      <c r="B11" s="95">
        <v>61.7</v>
      </c>
      <c r="C11" s="95">
        <v>74.2</v>
      </c>
      <c r="D11" s="95">
        <v>75.2</v>
      </c>
      <c r="E11" s="95">
        <v>71.7</v>
      </c>
      <c r="F11" s="95">
        <v>72.3</v>
      </c>
      <c r="I11" s="98">
        <f>B11/(B$5+B$8+B$11+B$14)</f>
        <v>0.30364173228346458</v>
      </c>
      <c r="J11" s="98">
        <f>C11/(C$5+C$8+C$11+C$14)</f>
        <v>0.33303411131059252</v>
      </c>
      <c r="K11" s="98">
        <f>D11/(D$5+D$8+D$11+D$14)</f>
        <v>0.33843384338433841</v>
      </c>
      <c r="L11" s="98">
        <f>E11/(E$5+E$8+E$11+E$14)</f>
        <v>0.34029425723777884</v>
      </c>
      <c r="M11" s="98">
        <f>F11/(F$5+F$8+F$11+F$14)</f>
        <v>0.35633316904879248</v>
      </c>
      <c r="N11" s="97">
        <f>AVERAGE(I11:M11)</f>
        <v>0.33434742265299339</v>
      </c>
    </row>
    <row r="12" spans="1:14" ht="15.75">
      <c r="A12" s="92" t="s">
        <v>116</v>
      </c>
      <c r="B12" s="93"/>
      <c r="C12" s="93"/>
      <c r="D12" s="93"/>
      <c r="E12" s="93"/>
      <c r="F12" s="93"/>
      <c r="I12" s="99">
        <f>I11-I10</f>
        <v>-0.2302565728012812</v>
      </c>
      <c r="J12" s="99">
        <f>J11-J10</f>
        <v>-0.24495863355035069</v>
      </c>
      <c r="K12" s="99">
        <f>K11-K10</f>
        <v>-0.24792010117856139</v>
      </c>
      <c r="L12" s="99">
        <f>L11-L10</f>
        <v>-0.23100538175139085</v>
      </c>
      <c r="M12" s="99">
        <f>M11-M10</f>
        <v>-0.21877995312315318</v>
      </c>
      <c r="N12" s="97"/>
    </row>
    <row r="13" spans="1:14" ht="15.75">
      <c r="A13" s="94" t="s">
        <v>74</v>
      </c>
      <c r="B13" s="95">
        <v>24.4</v>
      </c>
      <c r="C13" s="95">
        <v>23.1</v>
      </c>
      <c r="D13" s="95">
        <v>22.4</v>
      </c>
      <c r="E13" s="95">
        <v>23</v>
      </c>
      <c r="F13" s="95">
        <v>23.3</v>
      </c>
      <c r="I13" s="96">
        <f>B13/(B$4+B$7+B$10+B$13+B$16)</f>
        <v>0.10883140053523638</v>
      </c>
      <c r="J13" s="96">
        <f>C13/(C$4+C$7+C$10+C$13+C$16)</f>
        <v>9.3107617896009687E-2</v>
      </c>
      <c r="K13" s="96">
        <f>D13/(D$4+D$7+D$10+D$13+D$16)</f>
        <v>9.552238805970148E-2</v>
      </c>
      <c r="L13" s="96">
        <f>E13/(E$4+E$7+E$10+E$13+E$16)</f>
        <v>0.10379061371841156</v>
      </c>
      <c r="M13" s="96">
        <f>F13/(F$4+F$7+F$10+F$13+F$16)</f>
        <v>0.10542986425339367</v>
      </c>
      <c r="N13" s="97">
        <f>AVERAGE(I13:M13)</f>
        <v>0.10133637689255055</v>
      </c>
    </row>
    <row r="14" spans="1:14" ht="15.75">
      <c r="A14" s="94" t="s">
        <v>75</v>
      </c>
      <c r="B14" s="95">
        <v>34.9</v>
      </c>
      <c r="C14" s="95">
        <v>49.1</v>
      </c>
      <c r="D14" s="95">
        <v>49.6</v>
      </c>
      <c r="E14" s="95">
        <v>44.1</v>
      </c>
      <c r="F14" s="95">
        <v>43.1</v>
      </c>
      <c r="I14" s="98">
        <f>B14/(B$5+B$8+B$11+B$14)</f>
        <v>0.17175196850393698</v>
      </c>
      <c r="J14" s="98">
        <f>C14/(C$5+C$8+C$11+C$14)</f>
        <v>0.22037701974865354</v>
      </c>
      <c r="K14" s="98">
        <f>D14/(D$5+D$8+D$11+D$14)</f>
        <v>0.22322232223222321</v>
      </c>
      <c r="L14" s="98">
        <f>E14/(E$5+E$8+E$11+E$14)</f>
        <v>0.20930232558139533</v>
      </c>
      <c r="M14" s="98">
        <f>F14/(F$5+F$8+F$11+F$14)</f>
        <v>0.21241991128634796</v>
      </c>
      <c r="N14" s="97">
        <f>AVERAGE(I14:M14)</f>
        <v>0.20741470947051138</v>
      </c>
    </row>
    <row r="15" spans="1:14" ht="15.75">
      <c r="A15" s="92" t="s">
        <v>117</v>
      </c>
      <c r="B15" s="93"/>
      <c r="C15" s="93"/>
      <c r="D15" s="93"/>
      <c r="E15" s="93"/>
      <c r="F15" s="93"/>
      <c r="I15" s="99">
        <f>I14-I13</f>
        <v>6.2920567968700603E-2</v>
      </c>
      <c r="J15" s="99">
        <f>J14-J13</f>
        <v>0.12726940185264385</v>
      </c>
      <c r="K15" s="99">
        <f>K14-K13</f>
        <v>0.12769993417252173</v>
      </c>
      <c r="L15" s="99">
        <f>L14-L13</f>
        <v>0.10551171186298378</v>
      </c>
      <c r="M15" s="99">
        <f>M14-M13</f>
        <v>0.1069900470329543</v>
      </c>
      <c r="N15" s="97"/>
    </row>
    <row r="16" spans="1:14" ht="15.75">
      <c r="A16" s="94" t="s">
        <v>74</v>
      </c>
      <c r="B16" s="95">
        <v>0.9</v>
      </c>
      <c r="C16" s="95">
        <v>0.6</v>
      </c>
      <c r="D16" s="95">
        <v>1.7</v>
      </c>
      <c r="E16" s="95">
        <v>0.6</v>
      </c>
      <c r="F16" s="95">
        <v>1.1000000000000001</v>
      </c>
      <c r="I16" s="98">
        <f>B16/(B$4+B$7+B$10+B$13+B$16)</f>
        <v>4.0142729705619981E-3</v>
      </c>
      <c r="J16" s="98">
        <f>C16/(C$4+C$7+C$10+C$13+C$16)</f>
        <v>2.4183796856106408E-3</v>
      </c>
      <c r="K16" s="98">
        <f>D16/(D$4+D$7+D$10+D$13+D$16)</f>
        <v>7.2494669509594878E-3</v>
      </c>
      <c r="L16" s="98">
        <f>E16/(E$4+E$7+E$10+E$13+E$16)</f>
        <v>2.707581227436823E-3</v>
      </c>
      <c r="M16" s="98">
        <f>F16/(F$4+F$7+F$10+F$13+F$16)</f>
        <v>4.9773755656108603E-3</v>
      </c>
      <c r="N16" s="97">
        <f>AVERAGE(I16:M16)</f>
        <v>4.2734152800359615E-3</v>
      </c>
    </row>
    <row r="17" spans="1:14" ht="15.75">
      <c r="A17" s="94" t="s">
        <v>75</v>
      </c>
      <c r="B17" s="95" t="s">
        <v>118</v>
      </c>
      <c r="C17" s="95" t="s">
        <v>118</v>
      </c>
      <c r="D17" s="95" t="s">
        <v>118</v>
      </c>
      <c r="E17" s="95" t="s">
        <v>118</v>
      </c>
      <c r="F17" s="95" t="s">
        <v>118</v>
      </c>
      <c r="I17" s="98" t="e">
        <f>B17/(B$5+B$8+B$11+B$14)</f>
        <v>#VALUE!</v>
      </c>
      <c r="J17" s="98" t="e">
        <f>C17/(C$5+C$8+C$11+C$14)</f>
        <v>#VALUE!</v>
      </c>
      <c r="K17" s="98" t="e">
        <f>D17/(D$5+D$8+D$11+D$14)</f>
        <v>#VALUE!</v>
      </c>
      <c r="L17" s="98" t="e">
        <f>E17/(E$5+E$8+E$11+E$14)</f>
        <v>#VALUE!</v>
      </c>
      <c r="M17" s="98" t="e">
        <f>F17/(F$5+F$8+F$11+F$14)</f>
        <v>#VALUE!</v>
      </c>
      <c r="N17" s="97"/>
    </row>
    <row r="18" spans="1:14" ht="15.75">
      <c r="A18" s="100" t="s">
        <v>101</v>
      </c>
      <c r="B18" s="101"/>
      <c r="C18" s="101"/>
      <c r="D18" s="101"/>
      <c r="E18" s="101"/>
      <c r="F18" s="101"/>
      <c r="N18" s="97"/>
    </row>
    <row r="19" spans="1:14" ht="15.75">
      <c r="A19" s="101"/>
      <c r="B19" s="101"/>
      <c r="C19" s="101"/>
      <c r="D19" s="101"/>
      <c r="E19" s="101"/>
      <c r="F19" s="101"/>
      <c r="G19" s="102" t="s">
        <v>112</v>
      </c>
      <c r="I19" s="81" t="s">
        <v>119</v>
      </c>
      <c r="N19" s="97"/>
    </row>
    <row r="20" spans="1:14" ht="15.75">
      <c r="G20" s="103" t="s">
        <v>74</v>
      </c>
      <c r="I20" s="96">
        <f>B4/(B4+B5)</f>
        <v>0.48361934477379098</v>
      </c>
      <c r="J20" s="96">
        <f>C4/(C4+C5)</f>
        <v>0.50694444444444453</v>
      </c>
      <c r="K20" s="96">
        <f>D4/(D4+D5)</f>
        <v>0.49755142017629772</v>
      </c>
      <c r="L20" s="96">
        <f>E4/(E4+E5)</f>
        <v>0.48682926829268292</v>
      </c>
      <c r="M20" s="96">
        <f>F4/(F4+F5)</f>
        <v>0.51029252437703132</v>
      </c>
      <c r="N20" s="97">
        <f>AVERAGE(I20:M20)</f>
        <v>0.4970474004128495</v>
      </c>
    </row>
    <row r="21" spans="1:14" ht="15.75">
      <c r="G21" s="104" t="s">
        <v>75</v>
      </c>
      <c r="I21" s="98">
        <f>1-I20</f>
        <v>0.51638065522620902</v>
      </c>
      <c r="J21" s="98">
        <f>1-J20</f>
        <v>0.49305555555555547</v>
      </c>
      <c r="K21" s="98">
        <f>1-K20</f>
        <v>0.50244857982370228</v>
      </c>
      <c r="L21" s="98">
        <f>1-L20</f>
        <v>0.51317073170731708</v>
      </c>
      <c r="M21" s="98">
        <f>1-M20</f>
        <v>0.48970747562296868</v>
      </c>
      <c r="N21" s="97">
        <f>AVERAGE(I21:M21)</f>
        <v>0.50295259958715044</v>
      </c>
    </row>
    <row r="22" spans="1:14" ht="15.75">
      <c r="G22" s="102" t="s">
        <v>114</v>
      </c>
      <c r="I22" s="99"/>
      <c r="J22" s="99"/>
      <c r="K22" s="99"/>
      <c r="L22" s="99"/>
      <c r="M22" s="99"/>
      <c r="N22" s="97"/>
    </row>
    <row r="23" spans="1:14" ht="15.75">
      <c r="G23" s="103" t="s">
        <v>74</v>
      </c>
      <c r="I23" s="96">
        <f>B7/(B7+B8)</f>
        <v>0.2986111111111111</v>
      </c>
      <c r="J23" s="96">
        <f>C7/(C7+C8)</f>
        <v>0.34609494640122507</v>
      </c>
      <c r="K23" s="96">
        <f>D7/(D7+D8)</f>
        <v>0.32404692082111436</v>
      </c>
      <c r="L23" s="96">
        <f>E7/(E7+E8)</f>
        <v>0.3369905956112853</v>
      </c>
      <c r="M23" s="96">
        <f>F7/(F7+F8)</f>
        <v>0.34621329211746527</v>
      </c>
      <c r="N23" s="97">
        <f>AVERAGE(I23:M23)</f>
        <v>0.33039137321244022</v>
      </c>
    </row>
    <row r="24" spans="1:14" ht="15.75">
      <c r="G24" s="104" t="s">
        <v>75</v>
      </c>
      <c r="I24" s="98">
        <f>1-I23</f>
        <v>0.70138888888888884</v>
      </c>
      <c r="J24" s="98">
        <f>1-J23</f>
        <v>0.65390505359877493</v>
      </c>
      <c r="K24" s="98">
        <f>1-K23</f>
        <v>0.6759530791788857</v>
      </c>
      <c r="L24" s="98">
        <f>1-L23</f>
        <v>0.6630094043887147</v>
      </c>
      <c r="M24" s="98">
        <f>1-M23</f>
        <v>0.65378670788253479</v>
      </c>
      <c r="N24" s="97">
        <f>AVERAGE(I24:M24)</f>
        <v>0.66960862678755984</v>
      </c>
    </row>
    <row r="25" spans="1:14" ht="15.75">
      <c r="G25" s="102" t="s">
        <v>115</v>
      </c>
      <c r="I25" s="99"/>
      <c r="J25" s="99"/>
      <c r="K25" s="99"/>
      <c r="L25" s="99"/>
      <c r="M25" s="99"/>
      <c r="N25" s="97"/>
    </row>
    <row r="26" spans="1:14" ht="15.75">
      <c r="G26" s="103" t="s">
        <v>74</v>
      </c>
      <c r="I26" s="96">
        <f>B10/(B10+B11)</f>
        <v>0.65986769570011028</v>
      </c>
      <c r="J26" s="96">
        <f>C10/(C10+C11)</f>
        <v>0.65900735294117641</v>
      </c>
      <c r="K26" s="96">
        <f>D10/(D10+D11)</f>
        <v>0.6464503996238834</v>
      </c>
      <c r="L26" s="96">
        <f>E10/(E10+E11)</f>
        <v>0.6384266263237518</v>
      </c>
      <c r="M26" s="96">
        <f>F10/(F10+F11)</f>
        <v>0.63741223671013048</v>
      </c>
      <c r="N26" s="97">
        <f>AVERAGE(I26:M26)</f>
        <v>0.64823286225981058</v>
      </c>
    </row>
    <row r="27" spans="1:14" ht="15.75">
      <c r="G27" s="104" t="s">
        <v>75</v>
      </c>
      <c r="I27" s="98">
        <f>1-I26</f>
        <v>0.34013230429988972</v>
      </c>
      <c r="J27" s="98">
        <f>1-J26</f>
        <v>0.34099264705882359</v>
      </c>
      <c r="K27" s="98">
        <f>1-K26</f>
        <v>0.3535496003761166</v>
      </c>
      <c r="L27" s="98">
        <f>1-L26</f>
        <v>0.3615733736762482</v>
      </c>
      <c r="M27" s="98">
        <f>1-M26</f>
        <v>0.36258776328986952</v>
      </c>
      <c r="N27" s="97">
        <f>AVERAGE(I27:M27)</f>
        <v>0.35176713774018953</v>
      </c>
    </row>
    <row r="28" spans="1:14" ht="15.75">
      <c r="G28" s="102" t="s">
        <v>116</v>
      </c>
      <c r="I28" s="99"/>
      <c r="J28" s="99"/>
      <c r="K28" s="99"/>
      <c r="L28" s="99"/>
      <c r="M28" s="99"/>
      <c r="N28" s="97"/>
    </row>
    <row r="29" spans="1:14" ht="15.75">
      <c r="G29" s="103" t="s">
        <v>74</v>
      </c>
      <c r="I29" s="96">
        <f>B13/(B13+B14)</f>
        <v>0.41146711635750421</v>
      </c>
      <c r="J29" s="96">
        <f>C13/(C13+C14)</f>
        <v>0.31994459833795014</v>
      </c>
      <c r="K29" s="96">
        <f>D13/(D13+D14)</f>
        <v>0.31111111111111112</v>
      </c>
      <c r="L29" s="96">
        <f>E13/(E13+E14)</f>
        <v>0.34277198211624443</v>
      </c>
      <c r="M29" s="96">
        <f>F13/(F13+F14)</f>
        <v>0.3509036144578313</v>
      </c>
      <c r="N29" s="97">
        <f>AVERAGE(I29:M29)</f>
        <v>0.34723968447612824</v>
      </c>
    </row>
    <row r="30" spans="1:14" ht="15.75">
      <c r="G30" s="104" t="s">
        <v>75</v>
      </c>
      <c r="I30" s="98">
        <f>1-I29</f>
        <v>0.58853288364249579</v>
      </c>
      <c r="J30" s="98">
        <f>1-J29</f>
        <v>0.68005540166204992</v>
      </c>
      <c r="K30" s="98">
        <f>1-K29</f>
        <v>0.68888888888888888</v>
      </c>
      <c r="L30" s="98">
        <f>1-L29</f>
        <v>0.65722801788375551</v>
      </c>
      <c r="M30" s="98">
        <f>1-M29</f>
        <v>0.64909638554216875</v>
      </c>
      <c r="N30" s="97">
        <f>AVERAGE(I30:M30)</f>
        <v>0.6527603155238717</v>
      </c>
    </row>
    <row r="31" spans="1:14" ht="15.75">
      <c r="G31" s="102"/>
      <c r="I31" s="99"/>
      <c r="J31" s="99"/>
      <c r="K31" s="99"/>
      <c r="L31" s="99"/>
      <c r="M31" s="99"/>
    </row>
    <row r="32" spans="1:14" ht="15.75">
      <c r="G32" s="103"/>
      <c r="I32" s="98"/>
      <c r="J32" s="98"/>
      <c r="K32" s="98"/>
      <c r="L32" s="98"/>
      <c r="M32" s="98"/>
    </row>
    <row r="33" spans="7:13" ht="15.75">
      <c r="G33" s="104"/>
      <c r="I33" s="98"/>
      <c r="J33" s="98"/>
      <c r="K33" s="98"/>
      <c r="L33" s="98"/>
      <c r="M33" s="98"/>
    </row>
  </sheetData>
  <mergeCells count="1">
    <mergeCell ref="A1:F1"/>
  </mergeCells>
  <pageMargins left="0.7" right="0.7" top="0.75" bottom="0.75" header="0.51180555555555496" footer="0.51180555555555496"/>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8"/>
  </sheetPr>
  <dimension ref="A5:U44"/>
  <sheetViews>
    <sheetView zoomScale="55" zoomScaleNormal="55" workbookViewId="0">
      <selection activeCell="G21" sqref="G21"/>
    </sheetView>
  </sheetViews>
  <sheetFormatPr baseColWidth="10" defaultColWidth="10.7109375" defaultRowHeight="15"/>
  <sheetData>
    <row r="5" spans="19:21">
      <c r="T5">
        <v>2014</v>
      </c>
      <c r="U5">
        <v>2020</v>
      </c>
    </row>
    <row r="6" spans="19:21">
      <c r="S6" t="s">
        <v>727</v>
      </c>
      <c r="T6">
        <v>0</v>
      </c>
      <c r="U6">
        <v>0.4</v>
      </c>
    </row>
    <row r="7" spans="19:21">
      <c r="S7" t="s">
        <v>565</v>
      </c>
      <c r="T7">
        <v>1.4</v>
      </c>
      <c r="U7">
        <v>0.5</v>
      </c>
    </row>
    <row r="8" spans="19:21">
      <c r="S8" t="s">
        <v>127</v>
      </c>
      <c r="T8">
        <v>5.6</v>
      </c>
      <c r="U8">
        <v>2.7</v>
      </c>
    </row>
    <row r="9" spans="19:21">
      <c r="S9" t="s">
        <v>728</v>
      </c>
      <c r="T9">
        <v>34.200000000000003</v>
      </c>
      <c r="U9">
        <v>28.5</v>
      </c>
    </row>
    <row r="10" spans="19:21">
      <c r="S10" t="s">
        <v>570</v>
      </c>
      <c r="T10">
        <v>17.7</v>
      </c>
      <c r="U10">
        <v>17.2</v>
      </c>
    </row>
    <row r="11" spans="19:21">
      <c r="S11" t="s">
        <v>572</v>
      </c>
      <c r="T11">
        <v>9</v>
      </c>
      <c r="U11">
        <v>11.2</v>
      </c>
    </row>
    <row r="12" spans="19:21">
      <c r="S12" t="s">
        <v>152</v>
      </c>
      <c r="T12">
        <v>32</v>
      </c>
      <c r="U12">
        <v>39.5</v>
      </c>
    </row>
    <row r="44" spans="1:6">
      <c r="A44" s="390" t="s">
        <v>120</v>
      </c>
      <c r="B44" s="390"/>
      <c r="C44" s="390"/>
      <c r="D44" s="390"/>
      <c r="E44" s="390"/>
      <c r="F44" s="390"/>
    </row>
  </sheetData>
  <mergeCells count="1">
    <mergeCell ref="A44:F44"/>
  </mergeCells>
  <pageMargins left="0.7" right="0.7" top="0.75" bottom="0.75" header="0.51180555555555496" footer="0.51180555555555496"/>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sheetPr>
  <dimension ref="A1:AMJ18"/>
  <sheetViews>
    <sheetView zoomScale="70" zoomScaleNormal="70" workbookViewId="0">
      <selection activeCell="G21" sqref="G21"/>
    </sheetView>
  </sheetViews>
  <sheetFormatPr baseColWidth="10" defaultColWidth="8.7109375" defaultRowHeight="15.75"/>
  <cols>
    <col min="1" max="1" width="43.140625" style="9" customWidth="1"/>
    <col min="2" max="2" width="7.7109375" style="9" customWidth="1"/>
    <col min="3" max="3" width="7.140625" style="9" customWidth="1"/>
    <col min="4" max="4" width="14.42578125" style="9" customWidth="1"/>
    <col min="5" max="5" width="7.7109375" style="9" customWidth="1"/>
    <col min="6" max="6" width="7.140625" style="9" customWidth="1"/>
    <col min="7" max="7" width="14.42578125" style="9" customWidth="1"/>
    <col min="8" max="247" width="8.7109375" style="9"/>
    <col min="248" max="248" width="39.140625" style="9" customWidth="1"/>
    <col min="249" max="503" width="8.7109375" style="9"/>
    <col min="504" max="504" width="39.140625" style="9" customWidth="1"/>
    <col min="505" max="759" width="8.7109375" style="9"/>
    <col min="760" max="760" width="39.140625" style="9" customWidth="1"/>
    <col min="761" max="1015" width="8.7109375" style="9"/>
    <col min="1016" max="1016" width="39.140625" style="9" customWidth="1"/>
    <col min="1017" max="1024" width="8.7109375" style="9"/>
  </cols>
  <sheetData>
    <row r="1" spans="1:7" ht="38.25" customHeight="1">
      <c r="A1" s="414" t="s">
        <v>699</v>
      </c>
      <c r="B1" s="414"/>
      <c r="C1" s="414"/>
      <c r="D1" s="414"/>
      <c r="E1" s="414"/>
      <c r="F1" s="414"/>
      <c r="G1" s="414"/>
    </row>
    <row r="2" spans="1:7">
      <c r="A2" s="105"/>
      <c r="B2" s="415" t="s">
        <v>121</v>
      </c>
      <c r="C2" s="415"/>
      <c r="D2" s="415"/>
      <c r="E2" s="415" t="s">
        <v>122</v>
      </c>
      <c r="F2" s="415" t="s">
        <v>122</v>
      </c>
      <c r="G2" s="415"/>
    </row>
    <row r="3" spans="1:7">
      <c r="A3" s="84" t="s">
        <v>123</v>
      </c>
      <c r="B3" s="106" t="s">
        <v>124</v>
      </c>
      <c r="C3" s="106" t="s">
        <v>125</v>
      </c>
      <c r="D3" s="106" t="s">
        <v>126</v>
      </c>
      <c r="E3" s="106" t="s">
        <v>124</v>
      </c>
      <c r="F3" s="106" t="s">
        <v>125</v>
      </c>
      <c r="G3" s="106" t="s">
        <v>126</v>
      </c>
    </row>
    <row r="4" spans="1:7">
      <c r="A4" s="107" t="s">
        <v>50</v>
      </c>
      <c r="B4" s="108">
        <v>12.16</v>
      </c>
      <c r="C4" s="108">
        <v>11.96</v>
      </c>
      <c r="D4" s="109">
        <v>1.0167224080267601</v>
      </c>
      <c r="E4" s="108">
        <v>10.9</v>
      </c>
      <c r="F4" s="108">
        <v>9.9700000000000006</v>
      </c>
      <c r="G4" s="109">
        <v>1.0932798395185599</v>
      </c>
    </row>
    <row r="5" spans="1:7">
      <c r="A5" s="107" t="s">
        <v>127</v>
      </c>
      <c r="B5" s="108">
        <v>9.27</v>
      </c>
      <c r="C5" s="108">
        <v>8.16</v>
      </c>
      <c r="D5" s="109">
        <v>1.1360294117647101</v>
      </c>
      <c r="E5" s="108">
        <v>11.15</v>
      </c>
      <c r="F5" s="108">
        <v>9.5399999999999991</v>
      </c>
      <c r="G5" s="109">
        <v>1.16876310272537</v>
      </c>
    </row>
    <row r="6" spans="1:7">
      <c r="A6" s="107" t="s">
        <v>128</v>
      </c>
      <c r="B6" s="108">
        <v>12.31</v>
      </c>
      <c r="C6" s="108">
        <v>10.57</v>
      </c>
      <c r="D6" s="109">
        <v>1.1646168401135299</v>
      </c>
      <c r="E6" s="108">
        <v>11.05</v>
      </c>
      <c r="F6" s="108">
        <v>9.5</v>
      </c>
      <c r="G6" s="109">
        <v>1.1631578947368399</v>
      </c>
    </row>
    <row r="7" spans="1:7">
      <c r="A7" s="107" t="s">
        <v>129</v>
      </c>
      <c r="B7" s="108">
        <v>12.88</v>
      </c>
      <c r="C7" s="108">
        <v>11.35</v>
      </c>
      <c r="D7" s="109">
        <v>1.1348017621145401</v>
      </c>
      <c r="E7" s="108"/>
      <c r="F7" s="108"/>
      <c r="G7" s="109"/>
    </row>
    <row r="8" spans="1:7">
      <c r="A8" s="107" t="s">
        <v>130</v>
      </c>
      <c r="B8" s="108">
        <v>17.39</v>
      </c>
      <c r="C8" s="108">
        <v>15.57</v>
      </c>
      <c r="D8" s="109">
        <v>1.11689145793192</v>
      </c>
      <c r="E8" s="108"/>
      <c r="F8" s="108">
        <v>14.98</v>
      </c>
      <c r="G8" s="109"/>
    </row>
    <row r="9" spans="1:7">
      <c r="A9" s="107" t="s">
        <v>131</v>
      </c>
      <c r="B9" s="108">
        <v>21.4</v>
      </c>
      <c r="C9" s="108">
        <v>18.239999999999998</v>
      </c>
      <c r="D9" s="109">
        <v>1.17324561403509</v>
      </c>
      <c r="E9" s="108"/>
      <c r="F9" s="108"/>
      <c r="G9" s="109"/>
    </row>
    <row r="10" spans="1:7">
      <c r="A10" s="416" t="s">
        <v>132</v>
      </c>
      <c r="B10" s="416"/>
      <c r="C10" s="416"/>
      <c r="D10" s="416"/>
      <c r="E10" s="110"/>
      <c r="F10" s="110"/>
      <c r="G10" s="110"/>
    </row>
    <row r="13" spans="1:7">
      <c r="D13" s="26"/>
    </row>
    <row r="14" spans="1:7">
      <c r="D14" s="26"/>
    </row>
    <row r="15" spans="1:7">
      <c r="D15" s="26"/>
    </row>
    <row r="16" spans="1:7">
      <c r="D16" s="26"/>
    </row>
    <row r="17" spans="4:4">
      <c r="D17" s="26"/>
    </row>
    <row r="18" spans="4:4">
      <c r="D18" s="26"/>
    </row>
  </sheetData>
  <mergeCells count="4">
    <mergeCell ref="A1:G1"/>
    <mergeCell ref="B2:D2"/>
    <mergeCell ref="E2:G2"/>
    <mergeCell ref="A10:D10"/>
  </mergeCells>
  <pageMargins left="0.7" right="0.7" top="0.75" bottom="0.75" header="0.51180555555555496" footer="0.51180555555555496"/>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8"/>
  </sheetPr>
  <dimension ref="A1:H11"/>
  <sheetViews>
    <sheetView zoomScaleNormal="100" workbookViewId="0">
      <selection activeCell="G21" sqref="G21"/>
    </sheetView>
  </sheetViews>
  <sheetFormatPr baseColWidth="10" defaultColWidth="11.42578125" defaultRowHeight="15"/>
  <cols>
    <col min="1" max="1" width="30.28515625" customWidth="1"/>
    <col min="5" max="5" width="14.85546875" customWidth="1"/>
  </cols>
  <sheetData>
    <row r="1" spans="1:8">
      <c r="A1" s="417" t="s">
        <v>700</v>
      </c>
      <c r="B1" s="417"/>
      <c r="C1" s="417"/>
      <c r="D1" s="417"/>
      <c r="E1" s="417"/>
      <c r="F1" s="417"/>
      <c r="G1" s="417"/>
    </row>
    <row r="2" spans="1:8">
      <c r="A2" s="417" t="s">
        <v>133</v>
      </c>
      <c r="B2" s="417"/>
      <c r="C2" s="417"/>
      <c r="D2" s="417"/>
      <c r="E2" s="417"/>
      <c r="F2" s="417"/>
      <c r="G2" s="417"/>
    </row>
    <row r="3" spans="1:8" ht="15.75">
      <c r="A3" s="2"/>
      <c r="B3" s="415" t="s">
        <v>134</v>
      </c>
      <c r="C3" s="415"/>
      <c r="D3" s="415"/>
      <c r="E3" s="415" t="s">
        <v>135</v>
      </c>
      <c r="F3" s="415"/>
      <c r="G3" s="415"/>
      <c r="H3" s="9"/>
    </row>
    <row r="4" spans="1:8" ht="15.75">
      <c r="A4" s="105"/>
      <c r="B4" s="106" t="s">
        <v>136</v>
      </c>
      <c r="C4" s="106" t="s">
        <v>137</v>
      </c>
      <c r="D4" s="106" t="s">
        <v>138</v>
      </c>
      <c r="E4" s="106" t="s">
        <v>136</v>
      </c>
      <c r="F4" s="106" t="s">
        <v>137</v>
      </c>
      <c r="G4" s="106" t="s">
        <v>138</v>
      </c>
      <c r="H4" s="9"/>
    </row>
    <row r="5" spans="1:8" ht="15.75">
      <c r="A5" s="111" t="s">
        <v>50</v>
      </c>
      <c r="B5" s="112">
        <v>82.84</v>
      </c>
      <c r="C5" s="112">
        <v>88.42</v>
      </c>
      <c r="D5" s="112">
        <v>72.73</v>
      </c>
      <c r="E5" s="112">
        <v>5.1000000000000103</v>
      </c>
      <c r="F5" s="112">
        <v>8.8800000000000008</v>
      </c>
      <c r="G5" s="112">
        <v>-7.92</v>
      </c>
      <c r="H5" s="9"/>
    </row>
    <row r="6" spans="1:8" ht="15.75">
      <c r="A6" s="113" t="s">
        <v>139</v>
      </c>
      <c r="B6" s="112">
        <v>75.36</v>
      </c>
      <c r="C6" s="112">
        <v>79.17</v>
      </c>
      <c r="D6" s="114"/>
      <c r="E6" s="112">
        <v>9.39</v>
      </c>
      <c r="F6" s="112">
        <v>-1.39</v>
      </c>
      <c r="G6" s="112"/>
      <c r="H6" s="9"/>
    </row>
    <row r="7" spans="1:8" ht="15.75">
      <c r="A7" s="113" t="s">
        <v>140</v>
      </c>
      <c r="B7" s="112">
        <v>80.37</v>
      </c>
      <c r="C7" s="112">
        <v>85.71</v>
      </c>
      <c r="D7" s="114"/>
      <c r="E7" s="112">
        <v>17.34</v>
      </c>
      <c r="F7" s="112">
        <v>20</v>
      </c>
      <c r="G7" s="112">
        <v>-76.19</v>
      </c>
      <c r="H7" s="9"/>
    </row>
    <row r="8" spans="1:8" ht="15.75">
      <c r="A8" s="113" t="s">
        <v>141</v>
      </c>
      <c r="B8" s="112">
        <v>83.47</v>
      </c>
      <c r="C8" s="112">
        <v>89.87</v>
      </c>
      <c r="D8" s="114"/>
      <c r="E8" s="112">
        <v>3.63</v>
      </c>
      <c r="F8" s="112">
        <v>7.0700000000000101</v>
      </c>
      <c r="G8" s="112"/>
      <c r="H8" s="9"/>
    </row>
    <row r="9" spans="1:8" ht="15.75">
      <c r="A9" s="113" t="s">
        <v>142</v>
      </c>
      <c r="B9" s="112">
        <v>85.71</v>
      </c>
      <c r="C9" s="112">
        <v>92.11</v>
      </c>
      <c r="D9" s="114"/>
      <c r="E9" s="112">
        <v>11.46</v>
      </c>
      <c r="F9" s="112">
        <v>12.11</v>
      </c>
      <c r="G9" s="112"/>
      <c r="H9" s="9"/>
    </row>
    <row r="10" spans="1:8" ht="15.75">
      <c r="A10" s="113" t="s">
        <v>143</v>
      </c>
      <c r="B10" s="112">
        <v>82.26</v>
      </c>
      <c r="C10" s="112" t="s">
        <v>144</v>
      </c>
      <c r="D10" s="114"/>
      <c r="E10" s="112">
        <v>-4.2699999999999996</v>
      </c>
      <c r="F10" s="112"/>
      <c r="G10" s="112"/>
      <c r="H10" s="9"/>
    </row>
    <row r="11" spans="1:8" ht="15.75">
      <c r="A11" s="418" t="s">
        <v>145</v>
      </c>
      <c r="B11" s="418"/>
      <c r="C11" s="418"/>
      <c r="D11" s="418"/>
      <c r="E11" s="418"/>
      <c r="F11" s="418"/>
      <c r="G11" s="418"/>
      <c r="H11" s="9"/>
    </row>
  </sheetData>
  <mergeCells count="5">
    <mergeCell ref="A1:G1"/>
    <mergeCell ref="A2:G2"/>
    <mergeCell ref="B3:D3"/>
    <mergeCell ref="E3:G3"/>
    <mergeCell ref="A11:G11"/>
  </mergeCells>
  <pageMargins left="0.7" right="0.7" top="0.75" bottom="0.75" header="0.51180555555555496" footer="0.51180555555555496"/>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8"/>
  </sheetPr>
  <dimension ref="A41:G41"/>
  <sheetViews>
    <sheetView zoomScale="55" zoomScaleNormal="55" workbookViewId="0">
      <selection activeCell="G21" sqref="G21"/>
    </sheetView>
  </sheetViews>
  <sheetFormatPr baseColWidth="10" defaultColWidth="10.7109375" defaultRowHeight="15"/>
  <sheetData>
    <row r="41" spans="1:7">
      <c r="A41" s="391" t="s">
        <v>145</v>
      </c>
      <c r="B41" s="391"/>
      <c r="C41" s="391"/>
      <c r="D41" s="391"/>
      <c r="E41" s="391"/>
      <c r="F41" s="391"/>
      <c r="G41" s="391"/>
    </row>
  </sheetData>
  <mergeCells count="1">
    <mergeCell ref="A41:G41"/>
  </mergeCells>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
  <sheetViews>
    <sheetView zoomScale="55" zoomScaleNormal="55"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sheetPr>
  <dimension ref="A1:O16"/>
  <sheetViews>
    <sheetView zoomScale="70" zoomScaleNormal="70" workbookViewId="0">
      <selection activeCell="G21" sqref="G21"/>
    </sheetView>
  </sheetViews>
  <sheetFormatPr baseColWidth="10" defaultColWidth="11.42578125" defaultRowHeight="15"/>
  <cols>
    <col min="1" max="1" width="31.42578125" customWidth="1"/>
    <col min="8" max="15" width="11.5703125" hidden="1" customWidth="1"/>
  </cols>
  <sheetData>
    <row r="1" spans="1:15" ht="30" customHeight="1">
      <c r="A1" s="399" t="s">
        <v>701</v>
      </c>
      <c r="B1" s="399"/>
      <c r="C1" s="399"/>
      <c r="D1" s="399"/>
      <c r="E1" s="115"/>
      <c r="F1" s="115"/>
      <c r="G1" s="115"/>
    </row>
    <row r="2" spans="1:15" ht="15.75">
      <c r="A2" s="105"/>
      <c r="B2" s="116">
        <v>2020</v>
      </c>
      <c r="C2" s="116">
        <v>2019</v>
      </c>
      <c r="D2" s="116">
        <v>2014</v>
      </c>
      <c r="H2" s="117" t="s">
        <v>146</v>
      </c>
      <c r="I2" s="118"/>
      <c r="J2" s="118"/>
      <c r="K2" s="118"/>
      <c r="L2" s="118"/>
      <c r="M2" s="118"/>
      <c r="N2" s="118"/>
      <c r="O2" s="119"/>
    </row>
    <row r="3" spans="1:15" ht="15.75">
      <c r="A3" s="120" t="s">
        <v>147</v>
      </c>
      <c r="B3" s="10"/>
      <c r="C3" s="10"/>
      <c r="D3" s="10"/>
      <c r="E3" s="121"/>
      <c r="F3" s="121"/>
      <c r="G3" s="121"/>
      <c r="H3" s="122"/>
      <c r="I3" s="123"/>
      <c r="J3" s="123"/>
      <c r="K3" s="123"/>
      <c r="L3" s="123"/>
      <c r="M3" s="123"/>
      <c r="N3" s="123"/>
      <c r="O3" s="124"/>
    </row>
    <row r="4" spans="1:15" ht="15.75">
      <c r="A4" s="10" t="s">
        <v>148</v>
      </c>
      <c r="B4" s="125">
        <v>5.9</v>
      </c>
      <c r="C4" s="125">
        <v>10.8</v>
      </c>
      <c r="D4" s="125">
        <v>3.7</v>
      </c>
      <c r="E4" s="126"/>
      <c r="F4" s="126"/>
      <c r="G4" s="126"/>
      <c r="H4" s="122"/>
      <c r="I4" s="123"/>
      <c r="J4" s="123" t="s">
        <v>74</v>
      </c>
      <c r="K4" s="123"/>
      <c r="L4" s="123"/>
      <c r="M4" s="123"/>
      <c r="N4" s="123"/>
      <c r="O4" s="124"/>
    </row>
    <row r="5" spans="1:15" ht="15.75">
      <c r="A5" s="10" t="s">
        <v>149</v>
      </c>
      <c r="B5" s="125">
        <v>2.1</v>
      </c>
      <c r="C5" s="125">
        <v>4.5</v>
      </c>
      <c r="D5" s="125">
        <v>3.1</v>
      </c>
      <c r="E5" s="127"/>
      <c r="F5" s="127"/>
      <c r="G5" s="127"/>
      <c r="H5" s="122">
        <f>SUM(B4:B5)/SUM($B$4:$B$14)*100</f>
        <v>9.0909090909090899</v>
      </c>
      <c r="I5" s="123">
        <f>SUM(C4:C5)/SUM($C$4:$C$14)*100</f>
        <v>15.423387096774196</v>
      </c>
      <c r="J5" s="128">
        <f>B4/SUM($B$4+$B$7+$B$10+$B$13)*100</f>
        <v>12.114989733059549</v>
      </c>
      <c r="K5" s="128">
        <f>C4/SUM($B$4+$B$7+$B$10+$B$13)*100</f>
        <v>22.176591375770023</v>
      </c>
      <c r="L5" s="129">
        <f>J5-K5</f>
        <v>-10.061601642710475</v>
      </c>
      <c r="M5" s="123" t="s">
        <v>75</v>
      </c>
      <c r="N5" s="123"/>
      <c r="O5" s="124"/>
    </row>
    <row r="6" spans="1:15" ht="18.75">
      <c r="A6" s="120" t="s">
        <v>150</v>
      </c>
      <c r="B6" s="10"/>
      <c r="C6" s="10"/>
      <c r="D6" s="10"/>
      <c r="E6" s="127"/>
      <c r="F6" s="127"/>
      <c r="G6" s="127"/>
      <c r="H6" s="122"/>
      <c r="I6" s="123"/>
      <c r="J6" s="130"/>
      <c r="K6" s="130"/>
      <c r="L6" s="130"/>
      <c r="M6" s="128">
        <f>B5/SUM($B$5+$B$8+$B$11+$B$14)*100</f>
        <v>5.3435114503816799</v>
      </c>
      <c r="N6" s="128">
        <f>C5/SUM($B$5+$B$8+$B$11+$B$14)*100</f>
        <v>11.450381679389315</v>
      </c>
      <c r="O6" s="131">
        <f>M6-N6</f>
        <v>-6.1068702290076349</v>
      </c>
    </row>
    <row r="7" spans="1:15" ht="15.75">
      <c r="A7" s="10" t="s">
        <v>148</v>
      </c>
      <c r="B7" s="125">
        <v>13.3</v>
      </c>
      <c r="C7" s="125">
        <v>17.7</v>
      </c>
      <c r="D7" s="125">
        <v>12.6</v>
      </c>
      <c r="E7" s="126"/>
      <c r="F7" s="126"/>
      <c r="G7" s="126"/>
      <c r="H7" s="122"/>
      <c r="I7" s="123"/>
      <c r="J7" s="130"/>
      <c r="K7" s="130"/>
      <c r="L7" s="130"/>
      <c r="M7" s="130"/>
      <c r="N7" s="130"/>
      <c r="O7" s="132"/>
    </row>
    <row r="8" spans="1:15" ht="15.75">
      <c r="A8" s="10" t="s">
        <v>149</v>
      </c>
      <c r="B8" s="125">
        <v>6.4</v>
      </c>
      <c r="C8" s="125">
        <v>10.4</v>
      </c>
      <c r="D8" s="125">
        <v>7.5</v>
      </c>
      <c r="E8" s="127"/>
      <c r="F8" s="127"/>
      <c r="G8" s="127"/>
      <c r="H8" s="122">
        <f>SUM(B7:B8)/SUM($B$4:$B$14)*100</f>
        <v>22.386363636363633</v>
      </c>
      <c r="I8" s="123">
        <f>SUM(C7:C8)/SUM($C$4:$C$14)*100</f>
        <v>28.326612903225811</v>
      </c>
      <c r="J8" s="128">
        <f>B7/SUM($B$4+$B$7+$B$10+$B$13)*100</f>
        <v>27.310061601642708</v>
      </c>
      <c r="K8" s="133">
        <f>C7/SUM($B$4+$B$7+$B$10+$B$13)*100</f>
        <v>36.344969199178642</v>
      </c>
      <c r="L8" s="129">
        <f>J8-K8</f>
        <v>-9.0349075975359341</v>
      </c>
      <c r="M8" s="130"/>
      <c r="N8" s="130"/>
      <c r="O8" s="132"/>
    </row>
    <row r="9" spans="1:15" ht="18.75">
      <c r="A9" s="120" t="s">
        <v>151</v>
      </c>
      <c r="B9" s="10"/>
      <c r="C9" s="10"/>
      <c r="D9" s="10"/>
      <c r="E9" s="127"/>
      <c r="F9" s="127"/>
      <c r="G9" s="127"/>
      <c r="H9" s="122"/>
      <c r="I9" s="123"/>
      <c r="J9" s="130"/>
      <c r="K9" s="130"/>
      <c r="L9" s="130"/>
      <c r="M9" s="128">
        <f>B8/SUM($B$5+$B$8+$B$11+$B$14)*100</f>
        <v>16.284987277353689</v>
      </c>
      <c r="N9" s="128">
        <f>C8/SUM($B$5+$B$8+$B$11+$B$14)*100</f>
        <v>26.463104325699749</v>
      </c>
      <c r="O9" s="131">
        <f>M9-N9</f>
        <v>-10.17811704834606</v>
      </c>
    </row>
    <row r="10" spans="1:15" ht="15.75">
      <c r="A10" s="10" t="s">
        <v>148</v>
      </c>
      <c r="B10" s="125">
        <v>14.2</v>
      </c>
      <c r="C10" s="125">
        <v>15.7</v>
      </c>
      <c r="D10" s="125">
        <v>11.1</v>
      </c>
      <c r="E10" s="126"/>
      <c r="F10" s="126"/>
      <c r="G10" s="126"/>
      <c r="H10" s="122"/>
      <c r="I10" s="123"/>
      <c r="J10" s="130"/>
      <c r="K10" s="130"/>
      <c r="L10" s="130"/>
      <c r="M10" s="130"/>
      <c r="N10" s="130"/>
      <c r="O10" s="132"/>
    </row>
    <row r="11" spans="1:15" ht="15.75">
      <c r="A11" s="10" t="s">
        <v>149</v>
      </c>
      <c r="B11" s="125">
        <v>17.600000000000001</v>
      </c>
      <c r="C11" s="125">
        <v>14.1</v>
      </c>
      <c r="D11" s="125">
        <v>17.399999999999999</v>
      </c>
      <c r="E11" s="127"/>
      <c r="F11" s="127"/>
      <c r="G11" s="127"/>
      <c r="H11" s="122">
        <f>SUM(B10:B11)/SUM($B$4:$B$14)*100</f>
        <v>36.136363636363633</v>
      </c>
      <c r="I11" s="123">
        <f>SUM(C10:C11)/SUM($C$4:$C$14)*100</f>
        <v>30.040322580645164</v>
      </c>
      <c r="J11" s="133">
        <f>B10/SUM($B$4+$B$7+$B$10+$B$13)*100</f>
        <v>29.158110882956876</v>
      </c>
      <c r="K11" s="128">
        <f>C10/SUM($B$4+$B$7+$B$10+$B$13)*100</f>
        <v>32.238193018480487</v>
      </c>
      <c r="L11" s="129">
        <f>J11-K11</f>
        <v>-3.080082135523611</v>
      </c>
      <c r="M11" s="130"/>
      <c r="N11" s="130"/>
      <c r="O11" s="132"/>
    </row>
    <row r="12" spans="1:15" ht="15.75">
      <c r="A12" s="120" t="s">
        <v>152</v>
      </c>
      <c r="B12" s="10"/>
      <c r="C12" s="10"/>
      <c r="D12" s="10"/>
      <c r="E12" s="127"/>
      <c r="F12" s="127"/>
      <c r="G12" s="127"/>
      <c r="H12" s="122"/>
      <c r="I12" s="123"/>
      <c r="J12" s="130"/>
      <c r="K12" s="130"/>
      <c r="L12" s="130"/>
      <c r="M12" s="133">
        <f>B11/SUM($B$5+$B$8+$B$11+$B$14)*100</f>
        <v>44.783715012722652</v>
      </c>
      <c r="N12" s="133">
        <f>C11/SUM($B$5+$B$8+$B$11+$B$14)*100</f>
        <v>35.877862595419849</v>
      </c>
      <c r="O12" s="131">
        <f>M12-N12</f>
        <v>8.9058524173028033</v>
      </c>
    </row>
    <row r="13" spans="1:15" ht="15.75">
      <c r="A13" s="10" t="s">
        <v>148</v>
      </c>
      <c r="B13" s="125">
        <v>15.3</v>
      </c>
      <c r="C13" s="125">
        <v>13.2</v>
      </c>
      <c r="D13" s="125">
        <v>11</v>
      </c>
      <c r="E13" s="126"/>
      <c r="F13" s="126"/>
      <c r="G13" s="126"/>
      <c r="H13" s="122"/>
      <c r="I13" s="123"/>
      <c r="J13" s="130"/>
      <c r="K13" s="130"/>
      <c r="L13" s="130"/>
      <c r="M13" s="130"/>
      <c r="N13" s="130"/>
      <c r="O13" s="132"/>
    </row>
    <row r="14" spans="1:15" ht="15.75">
      <c r="A14" s="10" t="s">
        <v>149</v>
      </c>
      <c r="B14" s="125">
        <v>13.2</v>
      </c>
      <c r="C14" s="125">
        <v>12.8</v>
      </c>
      <c r="D14" s="125">
        <v>10.9</v>
      </c>
      <c r="E14" s="127"/>
      <c r="F14" s="127"/>
      <c r="G14" s="127"/>
      <c r="H14" s="122">
        <f>SUM(B13:B14)/SUM($B$4:$B$14)*100</f>
        <v>32.386363636363633</v>
      </c>
      <c r="I14" s="123">
        <f>SUM(C13:C14)/SUM($C$4:$C$14)*100</f>
        <v>26.209677419354843</v>
      </c>
      <c r="J14" s="128">
        <f>B13/SUM($B$4+$B$7+$B$10+$B$13)*100</f>
        <v>31.416837782340863</v>
      </c>
      <c r="K14" s="128">
        <f>C13/SUM($B$4+$B$7+$B$10+$B$13)*100</f>
        <v>27.104722792607799</v>
      </c>
      <c r="L14" s="129">
        <f>J14-K14</f>
        <v>4.3121149897330646</v>
      </c>
      <c r="M14" s="130"/>
      <c r="N14" s="130"/>
      <c r="O14" s="132"/>
    </row>
    <row r="15" spans="1:15" ht="15.75">
      <c r="A15" s="9" t="s">
        <v>153</v>
      </c>
      <c r="B15" s="81"/>
      <c r="C15" s="81"/>
      <c r="D15" s="81"/>
      <c r="E15" s="127"/>
      <c r="F15" s="127"/>
      <c r="G15" s="127"/>
      <c r="H15" s="134"/>
      <c r="I15" s="135"/>
      <c r="J15" s="135"/>
      <c r="K15" s="135"/>
      <c r="L15" s="135"/>
      <c r="M15" s="136">
        <f>B14/SUM($B$5+$B$8+$B$11+$B$14)*100</f>
        <v>33.587786259541986</v>
      </c>
      <c r="N15" s="136">
        <f>C14/SUM($B$5+$B$8+$B$11+$B$14)*100</f>
        <v>32.569974554707379</v>
      </c>
      <c r="O15" s="137">
        <f>M15-N15</f>
        <v>1.0178117048346067</v>
      </c>
    </row>
    <row r="16" spans="1:15">
      <c r="E16" s="81"/>
      <c r="F16" s="81"/>
      <c r="G16" s="81"/>
    </row>
  </sheetData>
  <mergeCells count="1">
    <mergeCell ref="A1:D1"/>
  </mergeCells>
  <pageMargins left="0.7" right="0.7" top="0.75" bottom="0.75" header="0.51180555555555496" footer="0.51180555555555496"/>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
  <sheetViews>
    <sheetView zoomScale="70" zoomScaleNormal="70"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sheetPr>
  <dimension ref="A46"/>
  <sheetViews>
    <sheetView zoomScale="55" zoomScaleNormal="55" workbookViewId="0">
      <selection activeCell="G21" sqref="G21"/>
    </sheetView>
  </sheetViews>
  <sheetFormatPr baseColWidth="10" defaultColWidth="10.7109375" defaultRowHeight="15"/>
  <sheetData>
    <row r="46" spans="1:1">
      <c r="A46" t="s">
        <v>101</v>
      </c>
    </row>
  </sheetData>
  <pageMargins left="0.7" right="0.7" top="0.75" bottom="0.75" header="0.51180555555555496" footer="0.51180555555555496"/>
  <pageSetup paperSize="9" orientation="portrait" horizontalDpi="300" verticalDpi="30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8"/>
  </sheetPr>
  <dimension ref="A1:AMJ7"/>
  <sheetViews>
    <sheetView zoomScaleNormal="100" workbookViewId="0">
      <selection activeCell="G21" sqref="G21"/>
    </sheetView>
  </sheetViews>
  <sheetFormatPr baseColWidth="10" defaultColWidth="11.42578125" defaultRowHeight="15.75"/>
  <cols>
    <col min="1" max="1" width="13.140625" style="9" customWidth="1"/>
    <col min="2" max="1024" width="11.42578125" style="9"/>
  </cols>
  <sheetData>
    <row r="1" spans="1:7" ht="42" customHeight="1">
      <c r="A1" s="396" t="s">
        <v>702</v>
      </c>
      <c r="B1" s="396"/>
      <c r="C1" s="396"/>
      <c r="D1" s="396"/>
      <c r="E1" s="396"/>
      <c r="F1" s="396"/>
      <c r="G1" s="396"/>
    </row>
    <row r="2" spans="1:7">
      <c r="A2" s="2"/>
      <c r="B2" s="419" t="s">
        <v>154</v>
      </c>
      <c r="C2" s="419"/>
      <c r="D2" s="419" t="s">
        <v>155</v>
      </c>
      <c r="E2" s="419"/>
      <c r="F2" s="419" t="s">
        <v>156</v>
      </c>
      <c r="G2" s="419"/>
    </row>
    <row r="3" spans="1:7">
      <c r="A3" s="2" t="s">
        <v>157</v>
      </c>
      <c r="B3" s="3" t="s">
        <v>74</v>
      </c>
      <c r="C3" s="3" t="s">
        <v>75</v>
      </c>
      <c r="D3" s="3" t="s">
        <v>74</v>
      </c>
      <c r="E3" s="3" t="s">
        <v>75</v>
      </c>
      <c r="F3" s="3" t="s">
        <v>74</v>
      </c>
      <c r="G3" s="3" t="s">
        <v>75</v>
      </c>
    </row>
    <row r="4" spans="1:7">
      <c r="A4" s="4" t="s">
        <v>158</v>
      </c>
      <c r="B4" s="138">
        <v>-11.687313934504999</v>
      </c>
      <c r="C4" s="138">
        <v>-36.616589081675798</v>
      </c>
      <c r="D4" s="138">
        <v>-33.668341708542698</v>
      </c>
      <c r="E4" s="138">
        <v>-52.896081771720603</v>
      </c>
      <c r="F4" s="138">
        <v>-4.8221343873517704</v>
      </c>
      <c r="G4" s="138">
        <v>-27.743271221532101</v>
      </c>
    </row>
    <row r="5" spans="1:7">
      <c r="A5" s="4" t="s">
        <v>159</v>
      </c>
      <c r="B5" s="138">
        <v>-31.976744186046499</v>
      </c>
      <c r="C5" s="138">
        <v>-6.8584942845880699</v>
      </c>
      <c r="D5" s="138">
        <v>-38.831967213114702</v>
      </c>
      <c r="E5" s="138">
        <v>12.2370936902485</v>
      </c>
      <c r="F5" s="138">
        <v>3.6036036036036099</v>
      </c>
      <c r="G5" s="138">
        <v>40.640599001663901</v>
      </c>
    </row>
    <row r="6" spans="1:7">
      <c r="A6" s="4" t="s">
        <v>160</v>
      </c>
      <c r="B6" s="138">
        <v>-39.926835641494698</v>
      </c>
      <c r="C6" s="138">
        <v>-40.963736696886102</v>
      </c>
      <c r="D6" s="138">
        <v>-59.426229508196698</v>
      </c>
      <c r="E6" s="138">
        <v>-47.131931166347997</v>
      </c>
      <c r="F6" s="138">
        <v>-1.3923013923013801</v>
      </c>
      <c r="G6" s="138">
        <v>1.6222961730449199</v>
      </c>
    </row>
    <row r="7" spans="1:7">
      <c r="A7" s="23" t="s">
        <v>161</v>
      </c>
      <c r="B7" s="23"/>
      <c r="C7" s="23"/>
      <c r="D7" s="23"/>
      <c r="E7" s="23"/>
      <c r="F7" s="23"/>
      <c r="G7" s="23"/>
    </row>
  </sheetData>
  <mergeCells count="4">
    <mergeCell ref="A1:G1"/>
    <mergeCell ref="B2:C2"/>
    <mergeCell ref="D2:E2"/>
    <mergeCell ref="F2:G2"/>
  </mergeCells>
  <pageMargins left="0.7" right="0.7" top="0.75" bottom="0.75" header="0.51180555555555496" footer="0.51180555555555496"/>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3:L40"/>
  <sheetViews>
    <sheetView topLeftCell="A7" zoomScale="85" zoomScaleNormal="85" workbookViewId="0">
      <selection activeCell="G32" sqref="G32"/>
    </sheetView>
  </sheetViews>
  <sheetFormatPr baseColWidth="10" defaultColWidth="11.42578125" defaultRowHeight="15"/>
  <cols>
    <col min="2" max="2" width="20.140625" customWidth="1"/>
  </cols>
  <sheetData>
    <row r="3" spans="2:12" ht="39.75" customHeight="1">
      <c r="B3" s="420" t="s">
        <v>162</v>
      </c>
      <c r="C3" s="420"/>
      <c r="D3" s="420"/>
      <c r="E3" s="420"/>
      <c r="F3" s="420"/>
      <c r="G3" s="420"/>
    </row>
    <row r="4" spans="2:12" ht="15.75">
      <c r="B4" s="139" t="s">
        <v>30</v>
      </c>
      <c r="C4" s="421">
        <v>2020</v>
      </c>
      <c r="D4" s="421"/>
      <c r="E4" s="421">
        <v>2019</v>
      </c>
      <c r="F4" s="421"/>
      <c r="G4" s="421">
        <v>2016</v>
      </c>
      <c r="H4" s="421"/>
    </row>
    <row r="5" spans="2:12" ht="15.75">
      <c r="B5" s="140"/>
      <c r="C5" s="141" t="s">
        <v>75</v>
      </c>
      <c r="D5" s="142" t="s">
        <v>74</v>
      </c>
      <c r="E5" s="141" t="s">
        <v>75</v>
      </c>
      <c r="F5" s="142" t="s">
        <v>74</v>
      </c>
      <c r="G5" s="141" t="s">
        <v>75</v>
      </c>
      <c r="H5" s="142" t="s">
        <v>74</v>
      </c>
    </row>
    <row r="6" spans="2:12" ht="15.75">
      <c r="B6" s="143" t="s">
        <v>79</v>
      </c>
      <c r="C6" s="144">
        <v>50.5</v>
      </c>
      <c r="D6" s="145">
        <v>51.2</v>
      </c>
      <c r="E6" s="144">
        <v>35.700000000000003</v>
      </c>
      <c r="F6" s="145">
        <v>40.299999999999997</v>
      </c>
      <c r="G6" s="144">
        <v>44.3</v>
      </c>
      <c r="H6" s="145">
        <v>41.3</v>
      </c>
    </row>
    <row r="7" spans="2:12" ht="15.75">
      <c r="B7" s="143" t="s">
        <v>80</v>
      </c>
      <c r="C7" s="144">
        <v>9.4</v>
      </c>
      <c r="D7" s="145">
        <v>7.5</v>
      </c>
      <c r="E7" s="144">
        <v>7.1</v>
      </c>
      <c r="F7" s="145">
        <v>7.3</v>
      </c>
      <c r="G7" s="144">
        <v>9.6</v>
      </c>
      <c r="H7" s="145">
        <v>6.8</v>
      </c>
    </row>
    <row r="8" spans="2:12" ht="15.75">
      <c r="B8" s="143" t="s">
        <v>81</v>
      </c>
      <c r="C8" s="144">
        <v>13.1</v>
      </c>
      <c r="D8" s="145">
        <v>15.1</v>
      </c>
      <c r="E8" s="144">
        <v>9.1</v>
      </c>
      <c r="F8" s="145">
        <v>9</v>
      </c>
      <c r="G8" s="144">
        <v>11.9</v>
      </c>
      <c r="H8" s="145">
        <v>12.5</v>
      </c>
    </row>
    <row r="9" spans="2:12" ht="15.75">
      <c r="B9" s="143" t="s">
        <v>82</v>
      </c>
      <c r="C9" s="144">
        <v>13.4</v>
      </c>
      <c r="D9" s="145">
        <v>11.8</v>
      </c>
      <c r="E9" s="144">
        <v>8.6</v>
      </c>
      <c r="F9" s="145">
        <v>9.6</v>
      </c>
      <c r="G9" s="144">
        <v>10.3</v>
      </c>
      <c r="H9" s="145">
        <v>10.199999999999999</v>
      </c>
      <c r="J9" s="62"/>
    </row>
    <row r="10" spans="2:12" ht="15.75">
      <c r="B10" s="143" t="s">
        <v>163</v>
      </c>
      <c r="C10" s="144">
        <v>9.8000000000000007</v>
      </c>
      <c r="D10" s="145">
        <v>9.3000000000000007</v>
      </c>
      <c r="E10" s="144">
        <v>5.8</v>
      </c>
      <c r="F10" s="145">
        <v>9.5</v>
      </c>
      <c r="G10" s="144">
        <v>7.8</v>
      </c>
      <c r="H10" s="145">
        <v>7.2</v>
      </c>
      <c r="J10" s="62"/>
    </row>
    <row r="11" spans="2:12" ht="15.75">
      <c r="B11" s="146" t="s">
        <v>84</v>
      </c>
      <c r="C11" s="147">
        <v>4.9000000000000004</v>
      </c>
      <c r="D11" s="148">
        <v>7.5</v>
      </c>
      <c r="E11" s="147">
        <v>5</v>
      </c>
      <c r="F11" s="148">
        <v>4.8</v>
      </c>
      <c r="G11" s="147">
        <v>4.8</v>
      </c>
      <c r="H11" s="148">
        <v>4.7</v>
      </c>
      <c r="J11" s="62"/>
    </row>
    <row r="12" spans="2:12" ht="14.25" customHeight="1">
      <c r="B12" s="422" t="s">
        <v>164</v>
      </c>
      <c r="C12" s="422"/>
      <c r="D12" s="422"/>
      <c r="E12" s="422"/>
      <c r="F12" s="422"/>
      <c r="G12" s="422"/>
      <c r="H12" s="422"/>
    </row>
    <row r="14" spans="2:12">
      <c r="B14" t="s">
        <v>165</v>
      </c>
    </row>
    <row r="15" spans="2:12">
      <c r="B15" s="423" t="s">
        <v>166</v>
      </c>
      <c r="C15" s="423"/>
      <c r="D15" s="423"/>
      <c r="E15" s="423"/>
      <c r="F15" s="423"/>
      <c r="G15" s="423"/>
      <c r="H15" s="423"/>
      <c r="I15" s="423"/>
      <c r="J15" s="423"/>
      <c r="K15" s="423"/>
      <c r="L15" s="423"/>
    </row>
    <row r="16" spans="2:12">
      <c r="B16" s="424" t="s">
        <v>167</v>
      </c>
      <c r="C16" s="424"/>
      <c r="D16" s="424"/>
      <c r="E16" s="424"/>
      <c r="F16" s="424"/>
      <c r="G16" s="424"/>
      <c r="H16" s="424"/>
      <c r="I16" s="424"/>
      <c r="J16" s="424"/>
      <c r="K16" s="424"/>
      <c r="L16" s="424"/>
    </row>
    <row r="17" spans="2:12">
      <c r="B17" s="425"/>
      <c r="C17" s="425"/>
      <c r="D17" s="425"/>
      <c r="E17" s="425"/>
      <c r="F17" s="425"/>
      <c r="G17" s="425"/>
      <c r="H17" s="425"/>
      <c r="I17" s="425"/>
      <c r="J17" s="425"/>
      <c r="K17" s="425"/>
      <c r="L17" s="425"/>
    </row>
    <row r="18" spans="2:12">
      <c r="B18" s="426" t="s">
        <v>168</v>
      </c>
      <c r="C18" s="426"/>
      <c r="D18" s="426"/>
      <c r="E18" s="426"/>
      <c r="F18" s="426"/>
      <c r="G18" s="426"/>
      <c r="H18" s="426"/>
      <c r="I18" s="426"/>
      <c r="J18" s="426"/>
      <c r="K18" s="426"/>
      <c r="L18" s="426"/>
    </row>
    <row r="19" spans="2:12">
      <c r="B19" s="427" t="s">
        <v>169</v>
      </c>
      <c r="C19" s="427"/>
      <c r="D19" s="427"/>
      <c r="E19" s="427"/>
      <c r="F19" s="427"/>
      <c r="G19" s="427"/>
      <c r="H19" s="427"/>
      <c r="I19" s="427"/>
      <c r="J19" s="427"/>
      <c r="K19" s="427"/>
      <c r="L19" s="427"/>
    </row>
    <row r="20" spans="2:12">
      <c r="B20" s="425"/>
      <c r="C20" s="425"/>
      <c r="D20" s="425"/>
      <c r="E20" s="425"/>
      <c r="F20" s="425"/>
      <c r="G20" s="425"/>
      <c r="H20" s="425"/>
      <c r="I20" s="425"/>
      <c r="J20" s="425"/>
      <c r="K20" s="425"/>
      <c r="L20" s="425"/>
    </row>
    <row r="21" spans="2:12" ht="15" customHeight="1">
      <c r="B21" s="149" t="s">
        <v>30</v>
      </c>
      <c r="C21" s="428" t="s">
        <v>170</v>
      </c>
      <c r="D21" s="428"/>
      <c r="E21" s="428"/>
      <c r="F21" s="428" t="s">
        <v>171</v>
      </c>
      <c r="G21" s="428"/>
      <c r="H21" s="428"/>
      <c r="I21" s="428" t="s">
        <v>172</v>
      </c>
      <c r="J21" s="428"/>
      <c r="K21" s="428"/>
    </row>
    <row r="22" spans="2:12">
      <c r="B22" s="149" t="s">
        <v>30</v>
      </c>
      <c r="C22" s="151" t="s">
        <v>105</v>
      </c>
      <c r="D22" s="151" t="s">
        <v>106</v>
      </c>
      <c r="E22" s="151" t="s">
        <v>107</v>
      </c>
      <c r="F22" s="151" t="s">
        <v>105</v>
      </c>
      <c r="G22" s="151" t="s">
        <v>106</v>
      </c>
      <c r="H22" s="151" t="s">
        <v>107</v>
      </c>
      <c r="I22" s="151" t="s">
        <v>105</v>
      </c>
      <c r="J22" s="151" t="s">
        <v>106</v>
      </c>
      <c r="K22" s="151" t="s">
        <v>107</v>
      </c>
    </row>
    <row r="23" spans="2:12" ht="15" customHeight="1">
      <c r="B23" s="428" t="s">
        <v>173</v>
      </c>
      <c r="C23" s="428"/>
      <c r="D23" s="428"/>
      <c r="E23" s="428"/>
      <c r="F23" s="428"/>
      <c r="G23" s="428"/>
      <c r="H23" s="428"/>
      <c r="I23" s="428"/>
      <c r="J23" s="428"/>
      <c r="K23" s="428"/>
    </row>
    <row r="24" spans="2:12">
      <c r="B24" s="152" t="s">
        <v>174</v>
      </c>
      <c r="C24" s="153">
        <v>12.75</v>
      </c>
      <c r="D24" s="153">
        <v>11.62</v>
      </c>
      <c r="E24" s="153">
        <v>5.93</v>
      </c>
      <c r="F24" s="153">
        <v>17.04</v>
      </c>
      <c r="G24" s="153">
        <v>12.88</v>
      </c>
      <c r="H24" s="153">
        <v>7.81</v>
      </c>
      <c r="I24" s="153">
        <v>23.3</v>
      </c>
      <c r="J24" s="153">
        <v>20.97</v>
      </c>
      <c r="K24" s="153">
        <v>9.58</v>
      </c>
    </row>
    <row r="25" spans="2:12">
      <c r="B25" s="152" t="s">
        <v>175</v>
      </c>
      <c r="C25" s="153">
        <v>12.74</v>
      </c>
      <c r="D25" s="153">
        <v>8.9600000000000009</v>
      </c>
      <c r="E25" s="153">
        <v>4.58</v>
      </c>
      <c r="F25" s="153">
        <v>17.559999999999999</v>
      </c>
      <c r="G25" s="153">
        <v>11.59</v>
      </c>
      <c r="H25" s="153">
        <v>6.62</v>
      </c>
      <c r="I25" s="153">
        <v>24.62</v>
      </c>
      <c r="J25" s="153">
        <v>16.07</v>
      </c>
      <c r="K25" s="153">
        <v>8.19</v>
      </c>
    </row>
    <row r="26" spans="2:12" ht="15" customHeight="1">
      <c r="B26" s="428" t="s">
        <v>176</v>
      </c>
      <c r="C26" s="428"/>
      <c r="D26" s="428"/>
      <c r="E26" s="428"/>
      <c r="F26" s="428"/>
      <c r="G26" s="428"/>
      <c r="H26" s="428"/>
      <c r="I26" s="428"/>
      <c r="J26" s="428"/>
      <c r="K26" s="428"/>
    </row>
    <row r="27" spans="2:12">
      <c r="B27" s="152" t="s">
        <v>174</v>
      </c>
      <c r="C27" s="153">
        <v>15.68</v>
      </c>
      <c r="D27" s="153">
        <v>15.02</v>
      </c>
      <c r="E27" s="153">
        <v>10.82</v>
      </c>
      <c r="F27" s="153">
        <v>23.05</v>
      </c>
      <c r="G27" s="153">
        <v>17.829999999999998</v>
      </c>
      <c r="H27" s="153">
        <v>11.68</v>
      </c>
      <c r="I27" s="153">
        <v>30.81</v>
      </c>
      <c r="J27" s="153">
        <v>25.25</v>
      </c>
      <c r="K27" s="153">
        <v>15.2</v>
      </c>
    </row>
    <row r="28" spans="2:12">
      <c r="B28" s="152" t="s">
        <v>175</v>
      </c>
      <c r="C28" s="153">
        <v>13.83</v>
      </c>
      <c r="D28" s="153">
        <v>10.49</v>
      </c>
      <c r="E28" s="153">
        <v>7.08</v>
      </c>
      <c r="F28" s="153">
        <v>18.670000000000002</v>
      </c>
      <c r="G28" s="153">
        <v>21.09</v>
      </c>
      <c r="H28" s="153">
        <v>7.34</v>
      </c>
      <c r="I28" s="153">
        <v>36.369999999999997</v>
      </c>
      <c r="J28" s="153">
        <v>24.81</v>
      </c>
      <c r="K28" s="153">
        <v>13.28</v>
      </c>
    </row>
    <row r="30" spans="2:12">
      <c r="C30" s="154">
        <f t="shared" ref="C30:K30" si="0">C25-C24</f>
        <v>-9.9999999999997868E-3</v>
      </c>
      <c r="D30" s="154">
        <f t="shared" si="0"/>
        <v>-2.6599999999999984</v>
      </c>
      <c r="E30" s="154">
        <f t="shared" si="0"/>
        <v>-1.3499999999999996</v>
      </c>
      <c r="F30" s="155">
        <f t="shared" si="0"/>
        <v>0.51999999999999957</v>
      </c>
      <c r="G30" s="154">
        <f t="shared" si="0"/>
        <v>-1.2900000000000009</v>
      </c>
      <c r="H30" s="154">
        <f t="shared" si="0"/>
        <v>-1.1899999999999995</v>
      </c>
      <c r="I30" s="155">
        <f t="shared" si="0"/>
        <v>1.3200000000000003</v>
      </c>
      <c r="J30" s="154">
        <f t="shared" si="0"/>
        <v>-4.8999999999999986</v>
      </c>
      <c r="K30" s="154">
        <f t="shared" si="0"/>
        <v>-1.3900000000000006</v>
      </c>
    </row>
    <row r="31" spans="2:12">
      <c r="B31" s="156" t="s">
        <v>177</v>
      </c>
      <c r="C31" s="154"/>
      <c r="D31" s="154"/>
      <c r="E31" s="154"/>
      <c r="F31" s="154"/>
      <c r="G31" s="154"/>
      <c r="H31" s="154"/>
      <c r="I31" s="155"/>
      <c r="J31" s="154"/>
      <c r="K31" s="154"/>
    </row>
    <row r="32" spans="2:12">
      <c r="C32" s="154"/>
      <c r="D32" s="154"/>
      <c r="E32" s="154"/>
      <c r="F32" s="154"/>
      <c r="G32" s="154"/>
      <c r="H32" s="154"/>
      <c r="I32" s="155"/>
      <c r="J32" s="154"/>
      <c r="K32" s="154"/>
    </row>
    <row r="33" spans="2:11">
      <c r="B33" s="156" t="s">
        <v>178</v>
      </c>
      <c r="C33" s="154">
        <f t="shared" ref="C33:K33" si="1">C28-C27</f>
        <v>-1.8499999999999996</v>
      </c>
      <c r="D33" s="154">
        <f t="shared" si="1"/>
        <v>-4.5299999999999994</v>
      </c>
      <c r="E33" s="154">
        <f t="shared" si="1"/>
        <v>-3.74</v>
      </c>
      <c r="F33" s="154">
        <f t="shared" si="1"/>
        <v>-4.379999999999999</v>
      </c>
      <c r="G33" s="155">
        <f t="shared" si="1"/>
        <v>3.2600000000000016</v>
      </c>
      <c r="H33" s="154">
        <f t="shared" si="1"/>
        <v>-4.34</v>
      </c>
      <c r="I33" s="155">
        <f t="shared" si="1"/>
        <v>5.5599999999999987</v>
      </c>
      <c r="J33" s="154">
        <f t="shared" si="1"/>
        <v>-0.44000000000000128</v>
      </c>
      <c r="K33" s="154">
        <f t="shared" si="1"/>
        <v>-1.92</v>
      </c>
    </row>
    <row r="34" spans="2:11">
      <c r="B34" t="s">
        <v>179</v>
      </c>
    </row>
    <row r="36" spans="2:11">
      <c r="C36" s="62">
        <f>C24-D24</f>
        <v>1.1300000000000008</v>
      </c>
      <c r="F36" s="62">
        <f>F24-G24</f>
        <v>4.1599999999999984</v>
      </c>
      <c r="I36" s="62">
        <f>I24-J24</f>
        <v>2.3300000000000018</v>
      </c>
    </row>
    <row r="37" spans="2:11">
      <c r="C37" s="62">
        <f>C25-D25</f>
        <v>3.7799999999999994</v>
      </c>
      <c r="F37" s="62">
        <f>F25-G25</f>
        <v>5.9699999999999989</v>
      </c>
      <c r="I37" s="62">
        <f>I25-J25</f>
        <v>8.5500000000000007</v>
      </c>
    </row>
    <row r="38" spans="2:11">
      <c r="C38" s="62"/>
      <c r="F38" s="62"/>
      <c r="I38" s="62"/>
    </row>
    <row r="39" spans="2:11">
      <c r="C39" s="62">
        <f>C27-D27</f>
        <v>0.66000000000000014</v>
      </c>
      <c r="F39" s="62">
        <f>F27-G27</f>
        <v>5.2200000000000024</v>
      </c>
      <c r="I39" s="62">
        <f>I27-J27</f>
        <v>5.5599999999999987</v>
      </c>
    </row>
    <row r="40" spans="2:11">
      <c r="C40" s="62">
        <f>C28-D28</f>
        <v>3.34</v>
      </c>
      <c r="F40" s="62">
        <f>F28-G28</f>
        <v>-2.4199999999999982</v>
      </c>
      <c r="I40" s="62">
        <f>I28-J28</f>
        <v>11.559999999999999</v>
      </c>
    </row>
  </sheetData>
  <mergeCells count="16">
    <mergeCell ref="B26:K26"/>
    <mergeCell ref="B20:L20"/>
    <mergeCell ref="C21:E21"/>
    <mergeCell ref="F21:H21"/>
    <mergeCell ref="I21:K21"/>
    <mergeCell ref="B23:K23"/>
    <mergeCell ref="B15:L15"/>
    <mergeCell ref="B16:L16"/>
    <mergeCell ref="B17:L17"/>
    <mergeCell ref="B18:L18"/>
    <mergeCell ref="B19:L19"/>
    <mergeCell ref="B3:G3"/>
    <mergeCell ref="C4:D4"/>
    <mergeCell ref="E4:F4"/>
    <mergeCell ref="G4:H4"/>
    <mergeCell ref="B12:H12"/>
  </mergeCells>
  <pageMargins left="0.7" right="0.7" top="0.75" bottom="0.75" header="0.51180555555555496" footer="0.51180555555555496"/>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35"/>
  <sheetViews>
    <sheetView zoomScale="160" zoomScaleNormal="160" workbookViewId="0">
      <selection activeCell="H22" sqref="H22"/>
    </sheetView>
  </sheetViews>
  <sheetFormatPr baseColWidth="10" defaultColWidth="11.42578125" defaultRowHeight="15"/>
  <sheetData>
    <row r="1" spans="1:6" ht="15" customHeight="1">
      <c r="A1" s="429" t="s">
        <v>180</v>
      </c>
      <c r="B1" s="429"/>
      <c r="C1" s="429"/>
      <c r="D1" s="429"/>
      <c r="E1" s="429"/>
      <c r="F1" s="429"/>
    </row>
    <row r="2" spans="1:6">
      <c r="A2" s="430" t="s">
        <v>181</v>
      </c>
      <c r="B2" s="430"/>
      <c r="C2" s="430"/>
      <c r="D2" s="430"/>
      <c r="E2" s="430"/>
      <c r="F2" s="430"/>
    </row>
    <row r="3" spans="1:6">
      <c r="A3" s="431"/>
      <c r="B3" s="431"/>
      <c r="C3" s="431"/>
      <c r="D3" s="431"/>
      <c r="E3" s="431"/>
      <c r="F3" s="431"/>
    </row>
    <row r="4" spans="1:6">
      <c r="A4" s="432" t="s">
        <v>182</v>
      </c>
      <c r="B4" s="432"/>
      <c r="C4" s="432"/>
      <c r="D4" s="432"/>
      <c r="E4" s="432"/>
      <c r="F4" s="432"/>
    </row>
    <row r="5" spans="1:6">
      <c r="A5" s="432" t="s">
        <v>183</v>
      </c>
      <c r="B5" s="432"/>
      <c r="C5" s="432"/>
      <c r="D5" s="432"/>
      <c r="E5" s="432"/>
      <c r="F5" s="432"/>
    </row>
    <row r="6" spans="1:6">
      <c r="A6" s="432" t="s">
        <v>184</v>
      </c>
      <c r="B6" s="432"/>
      <c r="C6" s="432"/>
      <c r="D6" s="432"/>
      <c r="E6" s="432"/>
      <c r="F6" s="432"/>
    </row>
    <row r="10" spans="1:6">
      <c r="A10" s="157"/>
      <c r="B10" s="157" t="s">
        <v>185</v>
      </c>
      <c r="C10" s="157" t="s">
        <v>186</v>
      </c>
      <c r="D10" s="157" t="s">
        <v>187</v>
      </c>
      <c r="E10" s="157" t="s">
        <v>188</v>
      </c>
      <c r="F10" s="157" t="s">
        <v>189</v>
      </c>
    </row>
    <row r="11" spans="1:6">
      <c r="A11" s="158" t="s">
        <v>190</v>
      </c>
      <c r="B11" s="159"/>
      <c r="C11" s="159"/>
      <c r="D11" s="159"/>
      <c r="E11" s="159"/>
      <c r="F11" s="159"/>
    </row>
    <row r="12" spans="1:6">
      <c r="A12" s="160" t="s">
        <v>191</v>
      </c>
      <c r="B12" s="159">
        <v>62</v>
      </c>
      <c r="C12" s="159">
        <v>58.4</v>
      </c>
      <c r="D12" s="159">
        <v>50.8</v>
      </c>
      <c r="E12" s="159">
        <v>49.9</v>
      </c>
      <c r="F12" s="159">
        <v>47.1</v>
      </c>
    </row>
    <row r="13" spans="1:6">
      <c r="A13" s="160" t="s">
        <v>192</v>
      </c>
      <c r="B13" s="159">
        <v>66.2</v>
      </c>
      <c r="C13" s="159">
        <v>56.8</v>
      </c>
      <c r="D13" s="159">
        <v>51.3</v>
      </c>
      <c r="E13" s="159">
        <v>52.6</v>
      </c>
      <c r="F13" s="159">
        <v>45.2</v>
      </c>
    </row>
    <row r="14" spans="1:6">
      <c r="A14" s="158" t="s">
        <v>193</v>
      </c>
      <c r="B14" s="159"/>
      <c r="C14" s="159"/>
      <c r="D14" s="159"/>
      <c r="E14" s="159"/>
      <c r="F14" s="159"/>
    </row>
    <row r="15" spans="1:6">
      <c r="A15" s="160" t="s">
        <v>191</v>
      </c>
      <c r="B15" s="159">
        <v>17.2</v>
      </c>
      <c r="C15" s="159">
        <v>22.6</v>
      </c>
      <c r="D15" s="159">
        <v>22.1</v>
      </c>
      <c r="E15" s="159">
        <v>21.5</v>
      </c>
      <c r="F15" s="159">
        <v>22.4</v>
      </c>
    </row>
    <row r="16" spans="1:6">
      <c r="A16" s="160" t="s">
        <v>192</v>
      </c>
      <c r="B16" s="159">
        <v>40.4</v>
      </c>
      <c r="C16" s="159">
        <v>42.7</v>
      </c>
      <c r="D16" s="159">
        <v>46.1</v>
      </c>
      <c r="E16" s="159">
        <v>42.3</v>
      </c>
      <c r="F16" s="159">
        <v>42.3</v>
      </c>
    </row>
    <row r="17" spans="1:6">
      <c r="A17" s="158" t="s">
        <v>194</v>
      </c>
      <c r="B17" s="159"/>
      <c r="C17" s="159"/>
      <c r="D17" s="159"/>
      <c r="E17" s="159"/>
      <c r="F17" s="159"/>
    </row>
    <row r="18" spans="1:6">
      <c r="A18" s="160" t="s">
        <v>191</v>
      </c>
      <c r="B18" s="159">
        <v>119.7</v>
      </c>
      <c r="C18" s="159">
        <v>143.4</v>
      </c>
      <c r="D18" s="159">
        <v>137.5</v>
      </c>
      <c r="E18" s="159">
        <v>126.6</v>
      </c>
      <c r="F18" s="159">
        <v>127.1</v>
      </c>
    </row>
    <row r="19" spans="1:6">
      <c r="A19" s="160" t="s">
        <v>192</v>
      </c>
      <c r="B19" s="159">
        <v>61.7</v>
      </c>
      <c r="C19" s="159">
        <v>74.2</v>
      </c>
      <c r="D19" s="159">
        <v>75.2</v>
      </c>
      <c r="E19" s="159">
        <v>71.7</v>
      </c>
      <c r="F19" s="159">
        <v>72.3</v>
      </c>
    </row>
    <row r="20" spans="1:6">
      <c r="A20" s="158" t="s">
        <v>195</v>
      </c>
      <c r="B20" s="159"/>
      <c r="C20" s="159"/>
      <c r="D20" s="159"/>
      <c r="E20" s="159"/>
      <c r="F20" s="159"/>
    </row>
    <row r="21" spans="1:6">
      <c r="A21" s="160" t="s">
        <v>191</v>
      </c>
      <c r="B21" s="159">
        <v>24.4</v>
      </c>
      <c r="C21" s="159">
        <v>23.1</v>
      </c>
      <c r="D21" s="159">
        <v>22.4</v>
      </c>
      <c r="E21" s="159">
        <v>23</v>
      </c>
      <c r="F21" s="159">
        <v>23.3</v>
      </c>
    </row>
    <row r="22" spans="1:6">
      <c r="A22" s="160" t="s">
        <v>192</v>
      </c>
      <c r="B22" s="159">
        <v>34.9</v>
      </c>
      <c r="C22" s="159">
        <v>49.1</v>
      </c>
      <c r="D22" s="159">
        <v>49.6</v>
      </c>
      <c r="E22" s="159">
        <v>44.1</v>
      </c>
      <c r="F22" s="159">
        <v>43.1</v>
      </c>
    </row>
    <row r="23" spans="1:6">
      <c r="A23" s="158" t="s">
        <v>196</v>
      </c>
      <c r="B23" s="159"/>
      <c r="C23" s="159"/>
      <c r="D23" s="159"/>
      <c r="E23" s="159"/>
      <c r="F23" s="159"/>
    </row>
    <row r="24" spans="1:6">
      <c r="A24" s="160" t="s">
        <v>191</v>
      </c>
      <c r="B24" s="159">
        <v>0.9</v>
      </c>
      <c r="C24" s="159">
        <v>0.6</v>
      </c>
      <c r="D24" s="159">
        <v>1.7</v>
      </c>
      <c r="E24" s="159">
        <v>0.6</v>
      </c>
      <c r="F24" s="159">
        <v>1.1000000000000001</v>
      </c>
    </row>
    <row r="25" spans="1:6">
      <c r="A25" s="160" t="s">
        <v>192</v>
      </c>
      <c r="B25" s="159" t="s">
        <v>118</v>
      </c>
      <c r="C25" s="159" t="s">
        <v>118</v>
      </c>
      <c r="D25" s="159" t="s">
        <v>118</v>
      </c>
      <c r="E25" s="159" t="s">
        <v>118</v>
      </c>
      <c r="F25" s="159" t="s">
        <v>118</v>
      </c>
    </row>
    <row r="27" spans="1:6">
      <c r="A27" s="433" t="s">
        <v>177</v>
      </c>
      <c r="B27" s="433"/>
      <c r="C27" s="433"/>
      <c r="D27" s="433"/>
      <c r="E27" s="433"/>
      <c r="F27" s="433"/>
    </row>
    <row r="28" spans="1:6">
      <c r="A28" s="433" t="s">
        <v>197</v>
      </c>
      <c r="B28" s="433"/>
      <c r="C28" s="433"/>
      <c r="D28" s="433"/>
      <c r="E28" s="433"/>
      <c r="F28" s="433"/>
    </row>
    <row r="29" spans="1:6">
      <c r="A29" s="433"/>
      <c r="B29" s="433"/>
      <c r="C29" s="433"/>
      <c r="D29" s="433"/>
      <c r="E29" s="433"/>
      <c r="F29" s="433"/>
    </row>
    <row r="30" spans="1:6">
      <c r="A30" s="433" t="s">
        <v>198</v>
      </c>
      <c r="B30" s="433"/>
      <c r="C30" s="433"/>
      <c r="D30" s="433"/>
      <c r="E30" s="433"/>
      <c r="F30" s="433"/>
    </row>
    <row r="31" spans="1:6">
      <c r="A31" s="433"/>
      <c r="B31" s="433"/>
      <c r="C31" s="433"/>
      <c r="D31" s="433"/>
      <c r="E31" s="433"/>
      <c r="F31" s="433"/>
    </row>
    <row r="33" spans="1:6">
      <c r="A33" s="433" t="s">
        <v>199</v>
      </c>
      <c r="B33" s="433"/>
      <c r="C33" s="433"/>
      <c r="D33" s="433"/>
      <c r="E33" s="433"/>
      <c r="F33" s="433"/>
    </row>
    <row r="34" spans="1:6">
      <c r="A34" s="433"/>
      <c r="B34" s="433"/>
      <c r="C34" s="433"/>
      <c r="D34" s="433"/>
      <c r="E34" s="433"/>
      <c r="F34" s="433"/>
    </row>
    <row r="35" spans="1:6">
      <c r="A35" s="433" t="s">
        <v>200</v>
      </c>
      <c r="B35" s="433"/>
      <c r="C35" s="433"/>
      <c r="D35" s="433"/>
      <c r="E35" s="433"/>
      <c r="F35" s="433"/>
    </row>
  </sheetData>
  <mergeCells count="14">
    <mergeCell ref="A31:F31"/>
    <mergeCell ref="A33:F33"/>
    <mergeCell ref="A34:F34"/>
    <mergeCell ref="A35:F35"/>
    <mergeCell ref="A6:F6"/>
    <mergeCell ref="A27:F27"/>
    <mergeCell ref="A28:F28"/>
    <mergeCell ref="A29:F29"/>
    <mergeCell ref="A30:F30"/>
    <mergeCell ref="A1:F1"/>
    <mergeCell ref="A2:F2"/>
    <mergeCell ref="A3:F3"/>
    <mergeCell ref="A4:F4"/>
    <mergeCell ref="A5:F5"/>
  </mergeCells>
  <pageMargins left="0.7" right="0.7" top="0.75" bottom="0.75" header="0.51180555555555496" footer="0.51180555555555496"/>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25"/>
  <sheetViews>
    <sheetView zoomScaleNormal="100" workbookViewId="0">
      <selection activeCell="M30" sqref="M30"/>
    </sheetView>
  </sheetViews>
  <sheetFormatPr baseColWidth="10" defaultColWidth="11.42578125" defaultRowHeight="15"/>
  <sheetData>
    <row r="1" spans="1:3" ht="15" customHeight="1">
      <c r="A1" s="429" t="s">
        <v>201</v>
      </c>
      <c r="B1" s="429"/>
      <c r="C1" s="429"/>
    </row>
    <row r="2" spans="1:3">
      <c r="A2" s="430" t="s">
        <v>181</v>
      </c>
      <c r="B2" s="430"/>
      <c r="C2" s="430"/>
    </row>
    <row r="3" spans="1:3">
      <c r="A3" s="431"/>
      <c r="B3" s="431"/>
      <c r="C3" s="431"/>
    </row>
    <row r="4" spans="1:3">
      <c r="A4" s="432" t="s">
        <v>202</v>
      </c>
      <c r="B4" s="432"/>
      <c r="C4" s="432"/>
    </row>
    <row r="5" spans="1:3">
      <c r="A5" s="432" t="s">
        <v>183</v>
      </c>
      <c r="B5" s="432"/>
      <c r="C5" s="432"/>
    </row>
    <row r="6" spans="1:3">
      <c r="A6" s="432" t="s">
        <v>203</v>
      </c>
      <c r="B6" s="432"/>
      <c r="C6" s="432"/>
    </row>
    <row r="10" spans="1:3">
      <c r="A10" s="157"/>
      <c r="B10" s="157" t="s">
        <v>173</v>
      </c>
      <c r="C10" s="157" t="s">
        <v>176</v>
      </c>
    </row>
    <row r="11" spans="1:3">
      <c r="A11" s="158" t="s">
        <v>204</v>
      </c>
      <c r="B11" s="159">
        <v>3.61</v>
      </c>
      <c r="C11" s="159">
        <v>4.6900000000000004</v>
      </c>
    </row>
    <row r="12" spans="1:3">
      <c r="A12" s="158" t="s">
        <v>205</v>
      </c>
      <c r="B12" s="159">
        <v>2.8</v>
      </c>
      <c r="C12" s="159">
        <v>4.0199999999999996</v>
      </c>
    </row>
    <row r="13" spans="1:3">
      <c r="A13" s="158" t="s">
        <v>206</v>
      </c>
      <c r="B13" s="159">
        <v>3.85</v>
      </c>
      <c r="C13" s="159">
        <v>2.96</v>
      </c>
    </row>
    <row r="14" spans="1:3">
      <c r="A14" s="158" t="s">
        <v>207</v>
      </c>
      <c r="B14" s="159">
        <v>4.05</v>
      </c>
      <c r="C14" s="159">
        <v>4.32</v>
      </c>
    </row>
    <row r="15" spans="1:3">
      <c r="A15" s="158" t="s">
        <v>208</v>
      </c>
      <c r="B15" s="159">
        <v>5.23</v>
      </c>
      <c r="C15" s="159">
        <v>5.79</v>
      </c>
    </row>
    <row r="17" spans="1:3">
      <c r="A17" s="433" t="s">
        <v>177</v>
      </c>
      <c r="B17" s="433"/>
      <c r="C17" s="433"/>
    </row>
    <row r="18" spans="1:3">
      <c r="A18" s="433" t="s">
        <v>197</v>
      </c>
      <c r="B18" s="433"/>
      <c r="C18" s="433"/>
    </row>
    <row r="19" spans="1:3">
      <c r="A19" s="433" t="s">
        <v>209</v>
      </c>
      <c r="B19" s="433"/>
      <c r="C19" s="433"/>
    </row>
    <row r="20" spans="1:3">
      <c r="A20" s="433" t="s">
        <v>210</v>
      </c>
      <c r="B20" s="433"/>
      <c r="C20" s="433"/>
    </row>
    <row r="21" spans="1:3">
      <c r="A21" s="433"/>
      <c r="B21" s="433"/>
      <c r="C21" s="433"/>
    </row>
    <row r="23" spans="1:3">
      <c r="A23" s="433" t="s">
        <v>199</v>
      </c>
      <c r="B23" s="433"/>
      <c r="C23" s="433"/>
    </row>
    <row r="24" spans="1:3">
      <c r="A24" s="433"/>
      <c r="B24" s="433"/>
      <c r="C24" s="433"/>
    </row>
    <row r="25" spans="1:3">
      <c r="A25" s="433" t="s">
        <v>200</v>
      </c>
      <c r="B25" s="433"/>
      <c r="C25" s="433"/>
    </row>
  </sheetData>
  <mergeCells count="14">
    <mergeCell ref="A21:C21"/>
    <mergeCell ref="A23:C23"/>
    <mergeCell ref="A24:C24"/>
    <mergeCell ref="A25:C25"/>
    <mergeCell ref="A6:C6"/>
    <mergeCell ref="A17:C17"/>
    <mergeCell ref="A18:C18"/>
    <mergeCell ref="A19:C19"/>
    <mergeCell ref="A20:C20"/>
    <mergeCell ref="A1:C1"/>
    <mergeCell ref="A2:C2"/>
    <mergeCell ref="A3:C3"/>
    <mergeCell ref="A4:C4"/>
    <mergeCell ref="A5:C5"/>
  </mergeCells>
  <pageMargins left="0.7" right="0.7" top="0.75" bottom="0.75" header="0.51180555555555496" footer="0.51180555555555496"/>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5"/>
  <sheetViews>
    <sheetView zoomScale="145" zoomScaleNormal="145" workbookViewId="0">
      <selection activeCell="J12" sqref="J12"/>
    </sheetView>
  </sheetViews>
  <sheetFormatPr baseColWidth="10" defaultColWidth="11.42578125" defaultRowHeight="15"/>
  <sheetData>
    <row r="1" spans="1:11" ht="53.25" customHeight="1">
      <c r="A1" s="429" t="s">
        <v>211</v>
      </c>
      <c r="B1" s="429"/>
      <c r="C1" s="429"/>
    </row>
    <row r="2" spans="1:11">
      <c r="A2" s="430" t="s">
        <v>181</v>
      </c>
      <c r="B2" s="430"/>
      <c r="C2" s="430"/>
    </row>
    <row r="3" spans="1:11">
      <c r="A3" s="431"/>
      <c r="B3" s="431"/>
      <c r="C3" s="431"/>
    </row>
    <row r="4" spans="1:11">
      <c r="A4" s="432" t="s">
        <v>182</v>
      </c>
      <c r="B4" s="432"/>
      <c r="C4" s="432"/>
    </row>
    <row r="5" spans="1:11">
      <c r="A5" s="432" t="s">
        <v>183</v>
      </c>
      <c r="B5" s="432"/>
      <c r="C5" s="432"/>
    </row>
    <row r="6" spans="1:11">
      <c r="A6" s="432" t="s">
        <v>212</v>
      </c>
      <c r="B6" s="432"/>
      <c r="C6" s="432"/>
    </row>
    <row r="10" spans="1:11">
      <c r="A10" s="157"/>
      <c r="B10" s="157" t="s">
        <v>173</v>
      </c>
      <c r="C10" s="157" t="s">
        <v>176</v>
      </c>
    </row>
    <row r="11" spans="1:11">
      <c r="A11" s="158" t="s">
        <v>185</v>
      </c>
      <c r="B11" s="159"/>
      <c r="C11" s="159"/>
      <c r="E11" s="158" t="s">
        <v>186</v>
      </c>
      <c r="F11" s="159"/>
      <c r="G11" s="159"/>
      <c r="I11" s="158" t="s">
        <v>189</v>
      </c>
      <c r="J11" s="159"/>
      <c r="K11" s="159"/>
    </row>
    <row r="12" spans="1:11">
      <c r="A12" s="160" t="s">
        <v>213</v>
      </c>
      <c r="B12" s="159">
        <v>50.5</v>
      </c>
      <c r="C12" s="159">
        <v>51.2</v>
      </c>
      <c r="E12" s="160" t="s">
        <v>213</v>
      </c>
      <c r="F12" s="159">
        <v>35.700000000000003</v>
      </c>
      <c r="G12" s="159">
        <v>40.299999999999997</v>
      </c>
      <c r="I12" s="160" t="s">
        <v>213</v>
      </c>
      <c r="J12" s="159">
        <v>44.3</v>
      </c>
      <c r="K12" s="159">
        <v>41.3</v>
      </c>
    </row>
    <row r="13" spans="1:11">
      <c r="A13" s="160" t="s">
        <v>214</v>
      </c>
      <c r="B13" s="159">
        <v>9.4</v>
      </c>
      <c r="C13" s="159">
        <v>7.5</v>
      </c>
      <c r="E13" s="160" t="s">
        <v>214</v>
      </c>
      <c r="F13" s="159">
        <v>7.1</v>
      </c>
      <c r="G13" s="159">
        <v>7.3</v>
      </c>
      <c r="I13" s="160" t="s">
        <v>214</v>
      </c>
      <c r="J13" s="159">
        <v>9.6</v>
      </c>
      <c r="K13" s="159">
        <v>6.8</v>
      </c>
    </row>
    <row r="14" spans="1:11">
      <c r="A14" s="160" t="s">
        <v>215</v>
      </c>
      <c r="B14" s="159">
        <v>13.1</v>
      </c>
      <c r="C14" s="159">
        <v>15.1</v>
      </c>
      <c r="E14" s="160" t="s">
        <v>215</v>
      </c>
      <c r="F14" s="159">
        <v>9.1</v>
      </c>
      <c r="G14" s="159">
        <v>9</v>
      </c>
      <c r="I14" s="160" t="s">
        <v>215</v>
      </c>
      <c r="J14" s="159">
        <v>11.9</v>
      </c>
      <c r="K14" s="159">
        <v>12.5</v>
      </c>
    </row>
    <row r="15" spans="1:11">
      <c r="A15" s="160" t="s">
        <v>216</v>
      </c>
      <c r="B15" s="159">
        <v>13.4</v>
      </c>
      <c r="C15" s="159">
        <v>11.8</v>
      </c>
      <c r="E15" s="160" t="s">
        <v>216</v>
      </c>
      <c r="F15" s="159">
        <v>8.6</v>
      </c>
      <c r="G15" s="159">
        <v>9.6</v>
      </c>
      <c r="I15" s="160" t="s">
        <v>216</v>
      </c>
      <c r="J15" s="159">
        <v>10.3</v>
      </c>
      <c r="K15" s="159">
        <v>10.199999999999999</v>
      </c>
    </row>
    <row r="16" spans="1:11">
      <c r="A16" s="160" t="s">
        <v>217</v>
      </c>
      <c r="B16" s="159">
        <v>9.8000000000000007</v>
      </c>
      <c r="C16" s="159">
        <v>9.3000000000000007</v>
      </c>
      <c r="E16" s="160" t="s">
        <v>217</v>
      </c>
      <c r="F16" s="159">
        <v>5.8</v>
      </c>
      <c r="G16" s="159">
        <v>9.5</v>
      </c>
      <c r="I16" s="160" t="s">
        <v>217</v>
      </c>
      <c r="J16" s="159">
        <v>7.8</v>
      </c>
      <c r="K16" s="159">
        <v>7.2</v>
      </c>
    </row>
    <row r="17" spans="1:11">
      <c r="A17" s="160" t="s">
        <v>218</v>
      </c>
      <c r="B17" s="159">
        <v>4.9000000000000004</v>
      </c>
      <c r="C17" s="159">
        <v>7.5</v>
      </c>
      <c r="E17" s="160" t="s">
        <v>218</v>
      </c>
      <c r="F17" s="159">
        <v>5</v>
      </c>
      <c r="G17" s="159">
        <v>4.8</v>
      </c>
      <c r="I17" s="160" t="s">
        <v>218</v>
      </c>
      <c r="J17" s="159">
        <v>4.8</v>
      </c>
      <c r="K17" s="159">
        <v>4.7</v>
      </c>
    </row>
    <row r="25" spans="1:11">
      <c r="A25" s="158" t="s">
        <v>187</v>
      </c>
      <c r="B25" s="159"/>
      <c r="C25" s="159"/>
    </row>
    <row r="26" spans="1:11">
      <c r="A26" s="160" t="s">
        <v>213</v>
      </c>
      <c r="B26" s="159">
        <v>41</v>
      </c>
      <c r="C26" s="159">
        <v>31.9</v>
      </c>
    </row>
    <row r="27" spans="1:11">
      <c r="A27" s="160" t="s">
        <v>214</v>
      </c>
      <c r="B27" s="159">
        <v>8.3000000000000007</v>
      </c>
      <c r="C27" s="159">
        <v>4.5999999999999996</v>
      </c>
    </row>
    <row r="28" spans="1:11">
      <c r="A28" s="160" t="s">
        <v>215</v>
      </c>
      <c r="B28" s="159">
        <v>9.3000000000000007</v>
      </c>
      <c r="C28" s="159">
        <v>6.7</v>
      </c>
    </row>
    <row r="29" spans="1:11">
      <c r="A29" s="160" t="s">
        <v>216</v>
      </c>
      <c r="B29" s="159">
        <v>9.6999999999999993</v>
      </c>
      <c r="C29" s="159">
        <v>9.6</v>
      </c>
    </row>
    <row r="30" spans="1:11">
      <c r="A30" s="160" t="s">
        <v>217</v>
      </c>
      <c r="B30" s="159">
        <v>8.6999999999999993</v>
      </c>
      <c r="C30" s="159">
        <v>8</v>
      </c>
    </row>
    <row r="31" spans="1:11">
      <c r="A31" s="160" t="s">
        <v>218</v>
      </c>
      <c r="B31" s="159">
        <v>5</v>
      </c>
      <c r="C31" s="159">
        <v>3</v>
      </c>
    </row>
    <row r="32" spans="1:11">
      <c r="A32" s="158" t="s">
        <v>188</v>
      </c>
      <c r="B32" s="159"/>
      <c r="C32" s="159"/>
    </row>
    <row r="33" spans="1:3">
      <c r="A33" s="160" t="s">
        <v>213</v>
      </c>
      <c r="B33" s="159">
        <v>41.3</v>
      </c>
      <c r="C33" s="159">
        <v>35.1</v>
      </c>
    </row>
    <row r="34" spans="1:3">
      <c r="A34" s="160" t="s">
        <v>214</v>
      </c>
      <c r="B34" s="159">
        <v>7.4</v>
      </c>
      <c r="C34" s="159">
        <v>5.8</v>
      </c>
    </row>
    <row r="35" spans="1:3">
      <c r="A35" s="160" t="s">
        <v>215</v>
      </c>
      <c r="B35" s="159">
        <v>10.4</v>
      </c>
      <c r="C35" s="159">
        <v>8.8000000000000007</v>
      </c>
    </row>
    <row r="36" spans="1:3">
      <c r="A36" s="160" t="s">
        <v>216</v>
      </c>
      <c r="B36" s="159">
        <v>8.8000000000000007</v>
      </c>
      <c r="C36" s="159">
        <v>8.6</v>
      </c>
    </row>
    <row r="37" spans="1:3">
      <c r="A37" s="160" t="s">
        <v>217</v>
      </c>
      <c r="B37" s="159">
        <v>7.6</v>
      </c>
      <c r="C37" s="159">
        <v>7.4</v>
      </c>
    </row>
    <row r="38" spans="1:3">
      <c r="A38" s="160" t="s">
        <v>218</v>
      </c>
      <c r="B38" s="159">
        <v>7.2</v>
      </c>
      <c r="C38" s="159">
        <v>4.4000000000000004</v>
      </c>
    </row>
    <row r="47" spans="1:3">
      <c r="A47" s="433" t="s">
        <v>177</v>
      </c>
      <c r="B47" s="433"/>
      <c r="C47" s="433"/>
    </row>
    <row r="48" spans="1:3">
      <c r="A48" s="433" t="s">
        <v>197</v>
      </c>
      <c r="B48" s="433"/>
      <c r="C48" s="433"/>
    </row>
    <row r="49" spans="1:3">
      <c r="A49" s="433"/>
      <c r="B49" s="433"/>
      <c r="C49" s="433"/>
    </row>
    <row r="50" spans="1:3">
      <c r="A50" s="433" t="s">
        <v>198</v>
      </c>
      <c r="B50" s="433"/>
      <c r="C50" s="433"/>
    </row>
    <row r="51" spans="1:3">
      <c r="A51" s="433"/>
      <c r="B51" s="433"/>
      <c r="C51" s="433"/>
    </row>
    <row r="53" spans="1:3">
      <c r="A53" s="433" t="s">
        <v>199</v>
      </c>
      <c r="B53" s="433"/>
      <c r="C53" s="433"/>
    </row>
    <row r="54" spans="1:3">
      <c r="A54" s="433"/>
      <c r="B54" s="433"/>
      <c r="C54" s="433"/>
    </row>
    <row r="55" spans="1:3">
      <c r="A55" s="433" t="s">
        <v>200</v>
      </c>
      <c r="B55" s="433"/>
      <c r="C55" s="433"/>
    </row>
  </sheetData>
  <mergeCells count="14">
    <mergeCell ref="A51:C51"/>
    <mergeCell ref="A53:C53"/>
    <mergeCell ref="A54:C54"/>
    <mergeCell ref="A55:C55"/>
    <mergeCell ref="A6:C6"/>
    <mergeCell ref="A47:C47"/>
    <mergeCell ref="A48:C48"/>
    <mergeCell ref="A49:C49"/>
    <mergeCell ref="A50:C50"/>
    <mergeCell ref="A1:C1"/>
    <mergeCell ref="A2:C2"/>
    <mergeCell ref="A3:C3"/>
    <mergeCell ref="A4:C4"/>
    <mergeCell ref="A5:C5"/>
  </mergeCells>
  <pageMargins left="0.7" right="0.7" top="0.75" bottom="0.75" header="0.51180555555555496" footer="0.51180555555555496"/>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C25"/>
  <sheetViews>
    <sheetView zoomScaleNormal="100" workbookViewId="0">
      <selection activeCell="B12" sqref="B12"/>
    </sheetView>
  </sheetViews>
  <sheetFormatPr baseColWidth="10" defaultColWidth="11.42578125" defaultRowHeight="15"/>
  <sheetData>
    <row r="1" spans="1:3" ht="15" customHeight="1">
      <c r="A1" s="429" t="s">
        <v>219</v>
      </c>
      <c r="B1" s="429"/>
      <c r="C1" s="429"/>
    </row>
    <row r="2" spans="1:3">
      <c r="A2" s="430" t="s">
        <v>181</v>
      </c>
      <c r="B2" s="430"/>
      <c r="C2" s="430"/>
    </row>
    <row r="3" spans="1:3">
      <c r="A3" s="431"/>
      <c r="B3" s="431"/>
      <c r="C3" s="431"/>
    </row>
    <row r="4" spans="1:3">
      <c r="A4" s="432" t="s">
        <v>202</v>
      </c>
      <c r="B4" s="432"/>
      <c r="C4" s="432"/>
    </row>
    <row r="5" spans="1:3">
      <c r="A5" s="432" t="s">
        <v>183</v>
      </c>
      <c r="B5" s="432"/>
      <c r="C5" s="432"/>
    </row>
    <row r="6" spans="1:3">
      <c r="A6" s="432" t="s">
        <v>220</v>
      </c>
      <c r="B6" s="432"/>
      <c r="C6" s="432"/>
    </row>
    <row r="10" spans="1:3">
      <c r="A10" s="157"/>
      <c r="B10" s="434" t="s">
        <v>50</v>
      </c>
      <c r="C10" s="434"/>
    </row>
    <row r="11" spans="1:3">
      <c r="B11" s="161" t="s">
        <v>173</v>
      </c>
      <c r="C11" s="161" t="s">
        <v>176</v>
      </c>
    </row>
    <row r="12" spans="1:3">
      <c r="A12" s="158" t="s">
        <v>204</v>
      </c>
      <c r="B12" s="159">
        <v>66.37</v>
      </c>
      <c r="C12" s="159">
        <v>56.92</v>
      </c>
    </row>
    <row r="13" spans="1:3">
      <c r="A13" s="158" t="s">
        <v>205</v>
      </c>
      <c r="B13" s="159">
        <v>69.489999999999995</v>
      </c>
      <c r="C13" s="159">
        <v>59.39</v>
      </c>
    </row>
    <row r="14" spans="1:3">
      <c r="A14" s="158" t="s">
        <v>206</v>
      </c>
      <c r="B14" s="159">
        <v>69.87</v>
      </c>
      <c r="C14" s="159">
        <v>59.06</v>
      </c>
    </row>
    <row r="15" spans="1:3">
      <c r="A15" s="158" t="s">
        <v>207</v>
      </c>
      <c r="B15" s="159">
        <v>70.16</v>
      </c>
      <c r="C15" s="159">
        <v>58.14</v>
      </c>
    </row>
    <row r="16" spans="1:3">
      <c r="A16" s="158" t="s">
        <v>208</v>
      </c>
      <c r="B16" s="159">
        <v>70.459999999999994</v>
      </c>
      <c r="C16" s="159">
        <v>60.06</v>
      </c>
    </row>
    <row r="18" spans="1:3">
      <c r="A18" s="433" t="s">
        <v>177</v>
      </c>
      <c r="B18" s="433"/>
      <c r="C18" s="433"/>
    </row>
    <row r="19" spans="1:3">
      <c r="A19" s="433" t="s">
        <v>197</v>
      </c>
      <c r="B19" s="433"/>
      <c r="C19" s="433"/>
    </row>
    <row r="20" spans="1:3">
      <c r="A20" s="433" t="s">
        <v>198</v>
      </c>
      <c r="B20" s="433"/>
      <c r="C20" s="433"/>
    </row>
    <row r="21" spans="1:3">
      <c r="A21" s="433"/>
      <c r="B21" s="433"/>
      <c r="C21" s="433"/>
    </row>
    <row r="23" spans="1:3">
      <c r="A23" s="433" t="s">
        <v>199</v>
      </c>
      <c r="B23" s="433"/>
      <c r="C23" s="433"/>
    </row>
    <row r="24" spans="1:3">
      <c r="A24" s="433"/>
      <c r="B24" s="433"/>
      <c r="C24" s="433"/>
    </row>
    <row r="25" spans="1:3">
      <c r="A25" s="433" t="s">
        <v>200</v>
      </c>
      <c r="B25" s="433"/>
      <c r="C25" s="433"/>
    </row>
  </sheetData>
  <mergeCells count="14">
    <mergeCell ref="A21:C21"/>
    <mergeCell ref="A23:C23"/>
    <mergeCell ref="A24:C24"/>
    <mergeCell ref="A25:C25"/>
    <mergeCell ref="A6:C6"/>
    <mergeCell ref="B10:C10"/>
    <mergeCell ref="A18:C18"/>
    <mergeCell ref="A19:C19"/>
    <mergeCell ref="A20:C20"/>
    <mergeCell ref="A1:C1"/>
    <mergeCell ref="A2:C2"/>
    <mergeCell ref="A3:C3"/>
    <mergeCell ref="A4:C4"/>
    <mergeCell ref="A5:C5"/>
  </mergeCells>
  <pageMargins left="0.7" right="0.7" top="0.75" bottom="0.75" header="0.51180555555555496" footer="0.51180555555555496"/>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C26"/>
  <sheetViews>
    <sheetView zoomScaleNormal="100" workbookViewId="0">
      <selection activeCell="B12" sqref="B12"/>
    </sheetView>
  </sheetViews>
  <sheetFormatPr baseColWidth="10" defaultColWidth="11.42578125" defaultRowHeight="15"/>
  <cols>
    <col min="1" max="1" width="19" customWidth="1"/>
  </cols>
  <sheetData>
    <row r="1" spans="1:3" ht="15" customHeight="1">
      <c r="A1" s="429" t="s">
        <v>221</v>
      </c>
      <c r="B1" s="429"/>
      <c r="C1" s="429"/>
    </row>
    <row r="2" spans="1:3">
      <c r="A2" s="430" t="s">
        <v>181</v>
      </c>
      <c r="B2" s="430"/>
      <c r="C2" s="430"/>
    </row>
    <row r="3" spans="1:3">
      <c r="A3" s="431"/>
      <c r="B3" s="431"/>
      <c r="C3" s="431"/>
    </row>
    <row r="4" spans="1:3">
      <c r="A4" s="432" t="s">
        <v>222</v>
      </c>
      <c r="B4" s="432"/>
      <c r="C4" s="432"/>
    </row>
    <row r="5" spans="1:3">
      <c r="A5" s="432" t="s">
        <v>183</v>
      </c>
      <c r="B5" s="432"/>
      <c r="C5" s="432"/>
    </row>
    <row r="6" spans="1:3">
      <c r="A6" s="432" t="s">
        <v>223</v>
      </c>
      <c r="B6" s="432"/>
      <c r="C6" s="432"/>
    </row>
    <row r="10" spans="1:3">
      <c r="A10" s="157"/>
      <c r="B10" s="434" t="s">
        <v>224</v>
      </c>
      <c r="C10" s="434"/>
    </row>
    <row r="11" spans="1:3">
      <c r="B11" s="161" t="s">
        <v>173</v>
      </c>
      <c r="C11" s="161" t="s">
        <v>176</v>
      </c>
    </row>
    <row r="12" spans="1:3">
      <c r="A12" s="158" t="s">
        <v>185</v>
      </c>
      <c r="B12" s="159">
        <v>31.01</v>
      </c>
      <c r="C12" s="159">
        <v>25.46</v>
      </c>
    </row>
    <row r="13" spans="1:3">
      <c r="A13" s="158" t="s">
        <v>186</v>
      </c>
      <c r="B13" s="159">
        <v>36.22</v>
      </c>
      <c r="C13" s="159">
        <v>32.04</v>
      </c>
    </row>
    <row r="14" spans="1:3">
      <c r="A14" s="158" t="s">
        <v>187</v>
      </c>
      <c r="B14" s="159">
        <v>37.22</v>
      </c>
      <c r="C14" s="159">
        <v>32.17</v>
      </c>
    </row>
    <row r="15" spans="1:3">
      <c r="A15" s="158" t="s">
        <v>188</v>
      </c>
      <c r="B15" s="159">
        <v>36.340000000000003</v>
      </c>
      <c r="C15" s="159">
        <v>32.22</v>
      </c>
    </row>
    <row r="16" spans="1:3">
      <c r="A16" s="158" t="s">
        <v>189</v>
      </c>
      <c r="B16" s="159">
        <v>36.43</v>
      </c>
      <c r="C16" s="159">
        <v>32.58</v>
      </c>
    </row>
    <row r="18" spans="1:3">
      <c r="A18" s="433" t="s">
        <v>177</v>
      </c>
      <c r="B18" s="433"/>
      <c r="C18" s="433"/>
    </row>
    <row r="19" spans="1:3">
      <c r="A19" s="433" t="s">
        <v>225</v>
      </c>
      <c r="B19" s="433"/>
      <c r="C19" s="433"/>
    </row>
    <row r="20" spans="1:3">
      <c r="A20" s="433"/>
      <c r="B20" s="433"/>
      <c r="C20" s="433"/>
    </row>
    <row r="21" spans="1:3">
      <c r="A21" s="433" t="s">
        <v>198</v>
      </c>
      <c r="B21" s="433"/>
      <c r="C21" s="433"/>
    </row>
    <row r="22" spans="1:3">
      <c r="A22" s="433"/>
      <c r="B22" s="433"/>
      <c r="C22" s="433"/>
    </row>
    <row r="24" spans="1:3">
      <c r="A24" s="433" t="s">
        <v>199</v>
      </c>
      <c r="B24" s="433"/>
      <c r="C24" s="433"/>
    </row>
    <row r="25" spans="1:3">
      <c r="A25" s="433"/>
      <c r="B25" s="433"/>
      <c r="C25" s="433"/>
    </row>
    <row r="26" spans="1:3">
      <c r="A26" s="433" t="s">
        <v>200</v>
      </c>
      <c r="B26" s="433"/>
      <c r="C26" s="433"/>
    </row>
  </sheetData>
  <mergeCells count="15">
    <mergeCell ref="A21:C21"/>
    <mergeCell ref="A22:C22"/>
    <mergeCell ref="A24:C24"/>
    <mergeCell ref="A25:C25"/>
    <mergeCell ref="A26:C26"/>
    <mergeCell ref="A6:C6"/>
    <mergeCell ref="B10:C10"/>
    <mergeCell ref="A18:C18"/>
    <mergeCell ref="A19:C19"/>
    <mergeCell ref="A20:C20"/>
    <mergeCell ref="A1:C1"/>
    <mergeCell ref="A2:C2"/>
    <mergeCell ref="A3:C3"/>
    <mergeCell ref="A4:C4"/>
    <mergeCell ref="A5:C5"/>
  </mergeCells>
  <pageMargins left="0.7" right="0.7" top="0.75" bottom="0.75" header="0.51180555555555496" footer="0.51180555555555496"/>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zoomScale="55" zoomScaleNormal="55"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FF"/>
  </sheetPr>
  <dimension ref="A1:S35"/>
  <sheetViews>
    <sheetView zoomScaleNormal="100" workbookViewId="0">
      <selection activeCell="L26" sqref="L26"/>
    </sheetView>
  </sheetViews>
  <sheetFormatPr baseColWidth="10" defaultColWidth="11.42578125" defaultRowHeight="15"/>
  <sheetData>
    <row r="1" spans="1:19">
      <c r="B1" t="s">
        <v>226</v>
      </c>
    </row>
    <row r="2" spans="1:19">
      <c r="B2" s="391" t="s">
        <v>227</v>
      </c>
      <c r="C2" s="391"/>
      <c r="E2" s="391" t="s">
        <v>228</v>
      </c>
      <c r="F2" s="391"/>
      <c r="H2" s="391" t="s">
        <v>229</v>
      </c>
      <c r="I2" s="391"/>
      <c r="K2" s="391" t="s">
        <v>230</v>
      </c>
      <c r="L2" s="391"/>
    </row>
    <row r="3" spans="1:19">
      <c r="B3" s="117" t="s">
        <v>231</v>
      </c>
      <c r="C3" s="118" t="s">
        <v>232</v>
      </c>
      <c r="D3" s="119" t="s">
        <v>233</v>
      </c>
      <c r="E3" s="117" t="s">
        <v>231</v>
      </c>
      <c r="F3" s="118" t="s">
        <v>232</v>
      </c>
      <c r="G3" s="119" t="s">
        <v>233</v>
      </c>
      <c r="H3" s="117" t="s">
        <v>231</v>
      </c>
      <c r="I3" s="118" t="s">
        <v>232</v>
      </c>
      <c r="J3" s="119" t="s">
        <v>233</v>
      </c>
      <c r="K3" s="117" t="s">
        <v>231</v>
      </c>
      <c r="L3" s="118" t="s">
        <v>232</v>
      </c>
      <c r="M3" s="119" t="s">
        <v>233</v>
      </c>
    </row>
    <row r="4" spans="1:19">
      <c r="A4">
        <v>2001</v>
      </c>
      <c r="B4" s="162">
        <v>19854.919999999998</v>
      </c>
      <c r="C4" s="163">
        <v>14581.91</v>
      </c>
      <c r="D4" s="164">
        <v>19686.64</v>
      </c>
      <c r="E4" s="162">
        <v>20371.95</v>
      </c>
      <c r="F4" s="165">
        <v>14965.15</v>
      </c>
      <c r="G4" s="164">
        <v>20197.759999999998</v>
      </c>
      <c r="H4" s="162">
        <v>19546.23</v>
      </c>
      <c r="I4" s="165">
        <v>13848.69</v>
      </c>
      <c r="J4" s="164">
        <v>19434.509999999998</v>
      </c>
      <c r="K4" s="162">
        <v>19870.310000000001</v>
      </c>
      <c r="L4" s="165">
        <v>14705.79</v>
      </c>
      <c r="M4" s="164">
        <v>19689.169999999998</v>
      </c>
      <c r="O4" s="62">
        <f t="shared" ref="O4:O22" si="0">B4-C4</f>
        <v>5273.0099999999984</v>
      </c>
      <c r="Q4" s="62">
        <f t="shared" ref="Q4:Q22" si="1">E4-F4</f>
        <v>5406.8000000000011</v>
      </c>
      <c r="R4">
        <v>2001</v>
      </c>
      <c r="S4" s="166">
        <f t="shared" ref="S4:S22" si="2">G4/(AVERAGE(M4,J4))-1</f>
        <v>3.2508189413674948E-2</v>
      </c>
    </row>
    <row r="5" spans="1:19">
      <c r="A5">
        <v>2002</v>
      </c>
      <c r="B5" s="162">
        <v>20716.240000000002</v>
      </c>
      <c r="C5" s="62">
        <v>15184.2</v>
      </c>
      <c r="D5" s="164">
        <v>20533.66</v>
      </c>
      <c r="E5" s="162">
        <v>22147.26</v>
      </c>
      <c r="F5" s="167">
        <v>15789.75</v>
      </c>
      <c r="G5" s="164">
        <v>21973.279999999999</v>
      </c>
      <c r="H5" s="162">
        <v>20464.5</v>
      </c>
      <c r="I5" s="167">
        <v>14683.65</v>
      </c>
      <c r="J5" s="164">
        <v>20303.11</v>
      </c>
      <c r="K5" s="162">
        <v>20606</v>
      </c>
      <c r="L5" s="167">
        <v>15227.1</v>
      </c>
      <c r="M5" s="164">
        <v>20417.11</v>
      </c>
      <c r="O5" s="62">
        <f t="shared" si="0"/>
        <v>5532.0400000000009</v>
      </c>
      <c r="Q5" s="62">
        <f t="shared" si="1"/>
        <v>6357.5099999999984</v>
      </c>
      <c r="R5">
        <v>2002</v>
      </c>
      <c r="S5" s="166">
        <f t="shared" si="2"/>
        <v>7.9231890200986088E-2</v>
      </c>
    </row>
    <row r="6" spans="1:19">
      <c r="A6">
        <v>2003</v>
      </c>
      <c r="B6" s="162">
        <v>21903.68</v>
      </c>
      <c r="C6" s="62">
        <v>15974.45</v>
      </c>
      <c r="D6" s="164">
        <v>21729.81</v>
      </c>
      <c r="E6" s="162">
        <v>23528.639999999999</v>
      </c>
      <c r="F6" s="167">
        <v>16582.84</v>
      </c>
      <c r="G6" s="164">
        <v>23334.6</v>
      </c>
      <c r="H6" s="162">
        <v>21595.39</v>
      </c>
      <c r="I6" s="167">
        <v>15396.48</v>
      </c>
      <c r="J6" s="164">
        <v>21459.43</v>
      </c>
      <c r="K6" s="162">
        <v>21788.880000000001</v>
      </c>
      <c r="L6" s="167">
        <v>16037.09</v>
      </c>
      <c r="M6" s="164">
        <v>21609.14</v>
      </c>
      <c r="O6" s="62">
        <f t="shared" si="0"/>
        <v>5929.23</v>
      </c>
      <c r="Q6" s="62">
        <f t="shared" si="1"/>
        <v>6945.7999999999993</v>
      </c>
      <c r="R6">
        <v>2003</v>
      </c>
      <c r="S6" s="166">
        <f t="shared" si="2"/>
        <v>8.3602264946340155E-2</v>
      </c>
    </row>
    <row r="7" spans="1:19">
      <c r="A7">
        <v>2004</v>
      </c>
      <c r="B7" s="162">
        <v>23253.5</v>
      </c>
      <c r="C7" s="62">
        <v>16823.5</v>
      </c>
      <c r="D7" s="164">
        <v>23065.82</v>
      </c>
      <c r="E7" s="162">
        <v>24748.35</v>
      </c>
      <c r="F7" s="167">
        <v>17105.84</v>
      </c>
      <c r="G7" s="164">
        <v>24556.02</v>
      </c>
      <c r="H7" s="162">
        <v>23271.599999999999</v>
      </c>
      <c r="I7" s="167">
        <v>16370.38</v>
      </c>
      <c r="J7" s="164">
        <v>23116.34</v>
      </c>
      <c r="K7" s="162">
        <v>23086.49</v>
      </c>
      <c r="L7" s="167">
        <v>16891.45</v>
      </c>
      <c r="M7" s="164">
        <v>22892.6</v>
      </c>
      <c r="O7" s="62">
        <f t="shared" si="0"/>
        <v>6430</v>
      </c>
      <c r="Q7" s="62">
        <f t="shared" si="1"/>
        <v>7642.5099999999984</v>
      </c>
      <c r="R7">
        <v>2004</v>
      </c>
      <c r="S7" s="166">
        <f t="shared" si="2"/>
        <v>6.7445587748815816E-2</v>
      </c>
    </row>
    <row r="8" spans="1:19">
      <c r="A8">
        <v>2005</v>
      </c>
      <c r="B8" s="162">
        <v>24321.56</v>
      </c>
      <c r="C8" s="62">
        <v>17591.54</v>
      </c>
      <c r="D8" s="164">
        <v>24110.35</v>
      </c>
      <c r="E8" s="162">
        <v>26136.99</v>
      </c>
      <c r="F8" s="167">
        <v>18216.88</v>
      </c>
      <c r="G8" s="164">
        <v>25907.06</v>
      </c>
      <c r="H8" s="162">
        <v>24330.91</v>
      </c>
      <c r="I8" s="167">
        <v>17326.71</v>
      </c>
      <c r="J8" s="164">
        <v>24149.51</v>
      </c>
      <c r="K8" s="162">
        <v>24122.39</v>
      </c>
      <c r="L8" s="167">
        <v>17576.060000000001</v>
      </c>
      <c r="M8" s="164">
        <v>23906.82</v>
      </c>
      <c r="O8" s="62">
        <f t="shared" si="0"/>
        <v>6730.02</v>
      </c>
      <c r="Q8" s="62">
        <f t="shared" si="1"/>
        <v>7920.1100000000006</v>
      </c>
      <c r="R8">
        <v>2005</v>
      </c>
      <c r="S8" s="166">
        <f t="shared" si="2"/>
        <v>7.8195525958807188E-2</v>
      </c>
    </row>
    <row r="9" spans="1:19">
      <c r="A9">
        <v>2006</v>
      </c>
      <c r="B9" s="162">
        <v>25161.31</v>
      </c>
      <c r="C9" s="62">
        <v>18346.93</v>
      </c>
      <c r="D9" s="164">
        <v>24925.74</v>
      </c>
      <c r="E9" s="162">
        <v>27284.26</v>
      </c>
      <c r="F9" s="167">
        <v>19010.03</v>
      </c>
      <c r="G9" s="164">
        <v>27017.19</v>
      </c>
      <c r="H9" s="162">
        <v>23641.35</v>
      </c>
      <c r="I9" s="167">
        <v>16717.14</v>
      </c>
      <c r="J9" s="164">
        <v>23423.919999999998</v>
      </c>
      <c r="K9" s="162">
        <v>25299.3</v>
      </c>
      <c r="L9" s="167">
        <v>18661.48</v>
      </c>
      <c r="M9" s="164">
        <v>25062.42</v>
      </c>
      <c r="O9" s="62">
        <f t="shared" si="0"/>
        <v>6814.380000000001</v>
      </c>
      <c r="Q9" s="62">
        <f t="shared" si="1"/>
        <v>8274.23</v>
      </c>
      <c r="R9">
        <v>2006</v>
      </c>
      <c r="S9" s="166">
        <f t="shared" si="2"/>
        <v>0.11442480500693608</v>
      </c>
    </row>
    <row r="10" spans="1:19">
      <c r="A10">
        <v>2007</v>
      </c>
      <c r="B10" s="162">
        <v>26149.26</v>
      </c>
      <c r="C10" s="62">
        <v>19068.47</v>
      </c>
      <c r="D10" s="164">
        <v>25911.360000000001</v>
      </c>
      <c r="E10" s="162">
        <v>28194.25</v>
      </c>
      <c r="F10" s="167">
        <v>20105.919999999998</v>
      </c>
      <c r="G10" s="164">
        <v>27902.35</v>
      </c>
      <c r="H10" s="162">
        <v>23989.53</v>
      </c>
      <c r="I10" s="167">
        <v>16778.95</v>
      </c>
      <c r="J10" s="164">
        <v>23757.95</v>
      </c>
      <c r="K10" s="162">
        <v>26488.17</v>
      </c>
      <c r="L10" s="167">
        <v>19539.22</v>
      </c>
      <c r="M10" s="164">
        <v>26253.86</v>
      </c>
      <c r="O10" s="62">
        <f t="shared" si="0"/>
        <v>7080.7899999999972</v>
      </c>
      <c r="Q10" s="62">
        <f t="shared" si="1"/>
        <v>8088.3300000000017</v>
      </c>
      <c r="R10" s="168">
        <v>2007</v>
      </c>
      <c r="S10" s="169">
        <f t="shared" si="2"/>
        <v>0.11583044084987115</v>
      </c>
    </row>
    <row r="11" spans="1:19">
      <c r="A11">
        <v>2008</v>
      </c>
      <c r="B11" s="162">
        <v>28012.58</v>
      </c>
      <c r="C11" s="62">
        <v>20375.72</v>
      </c>
      <c r="D11" s="164">
        <v>27790.22</v>
      </c>
      <c r="E11" s="162">
        <v>29477.24</v>
      </c>
      <c r="F11" s="167">
        <v>20777.61</v>
      </c>
      <c r="G11" s="164">
        <v>29239.74</v>
      </c>
      <c r="H11" s="162">
        <v>26185.39</v>
      </c>
      <c r="I11" s="167">
        <v>18525.009999999998</v>
      </c>
      <c r="J11" s="164">
        <v>25921.91</v>
      </c>
      <c r="K11" s="162">
        <v>28213.3</v>
      </c>
      <c r="L11" s="167">
        <v>20675.21</v>
      </c>
      <c r="M11" s="164">
        <v>27999.64</v>
      </c>
      <c r="O11" s="62">
        <f t="shared" si="0"/>
        <v>7636.8600000000006</v>
      </c>
      <c r="Q11" s="62">
        <f t="shared" si="1"/>
        <v>8699.630000000001</v>
      </c>
      <c r="R11" s="168">
        <v>2008</v>
      </c>
      <c r="S11" s="169">
        <f t="shared" si="2"/>
        <v>8.4528912837260828E-2</v>
      </c>
    </row>
    <row r="12" spans="1:19">
      <c r="A12">
        <v>2009</v>
      </c>
      <c r="B12" s="162">
        <v>29069.06</v>
      </c>
      <c r="C12" s="62">
        <v>21034.959999999999</v>
      </c>
      <c r="D12" s="164">
        <v>28837.11</v>
      </c>
      <c r="E12" s="162">
        <v>32643.96</v>
      </c>
      <c r="F12" s="167">
        <v>22328.03</v>
      </c>
      <c r="G12" s="164">
        <v>32368.39</v>
      </c>
      <c r="H12" s="162">
        <v>26409.68</v>
      </c>
      <c r="I12" s="167">
        <v>18403.77</v>
      </c>
      <c r="J12" s="164">
        <v>26213.57</v>
      </c>
      <c r="K12" s="162">
        <v>29182.43</v>
      </c>
      <c r="L12" s="167">
        <v>21335.33</v>
      </c>
      <c r="M12" s="164">
        <v>28948.7</v>
      </c>
      <c r="O12" s="62">
        <f t="shared" si="0"/>
        <v>8034.1000000000022</v>
      </c>
      <c r="Q12" s="62">
        <f t="shared" si="1"/>
        <v>10315.93</v>
      </c>
      <c r="R12" s="168">
        <v>2009</v>
      </c>
      <c r="S12" s="169">
        <f t="shared" si="2"/>
        <v>0.17356990566196773</v>
      </c>
    </row>
    <row r="13" spans="1:19">
      <c r="A13">
        <v>2010</v>
      </c>
      <c r="B13" s="162">
        <v>29108.78</v>
      </c>
      <c r="C13" s="62">
        <v>21241.31</v>
      </c>
      <c r="D13" s="164">
        <v>28873.75</v>
      </c>
      <c r="E13" s="162">
        <v>32608.71</v>
      </c>
      <c r="F13" s="167">
        <v>22767.14</v>
      </c>
      <c r="G13" s="164">
        <v>32313.75</v>
      </c>
      <c r="H13" s="162">
        <v>28118.44</v>
      </c>
      <c r="I13" s="167">
        <v>19894.86</v>
      </c>
      <c r="J13" s="164">
        <v>27883.89</v>
      </c>
      <c r="K13" s="162">
        <v>28946.55</v>
      </c>
      <c r="L13" s="167">
        <v>21293.71</v>
      </c>
      <c r="M13" s="164">
        <v>28716.47</v>
      </c>
      <c r="O13" s="62">
        <f t="shared" si="0"/>
        <v>7867.4699999999975</v>
      </c>
      <c r="Q13" s="62">
        <f t="shared" si="1"/>
        <v>9841.57</v>
      </c>
      <c r="R13" s="168">
        <v>2010</v>
      </c>
      <c r="S13" s="169">
        <f t="shared" si="2"/>
        <v>0.14182135944011653</v>
      </c>
    </row>
    <row r="14" spans="1:19">
      <c r="A14">
        <v>2011</v>
      </c>
      <c r="B14" s="162">
        <v>29301.94</v>
      </c>
      <c r="C14" s="62">
        <v>21255.72</v>
      </c>
      <c r="D14" s="164">
        <v>29071.1</v>
      </c>
      <c r="E14" s="162">
        <v>32538.23</v>
      </c>
      <c r="F14" s="167">
        <v>23819.01</v>
      </c>
      <c r="G14" s="164">
        <v>32229.4</v>
      </c>
      <c r="H14" s="162">
        <v>28233.09</v>
      </c>
      <c r="I14" s="167">
        <v>19760.37</v>
      </c>
      <c r="J14" s="164">
        <v>28039.11</v>
      </c>
      <c r="K14" s="162">
        <v>29168.75</v>
      </c>
      <c r="L14" s="167">
        <v>21225.84</v>
      </c>
      <c r="M14" s="164">
        <v>28940.05</v>
      </c>
      <c r="O14" s="62">
        <f t="shared" si="0"/>
        <v>8046.2199999999975</v>
      </c>
      <c r="Q14" s="62">
        <f t="shared" si="1"/>
        <v>8719.2200000000012</v>
      </c>
      <c r="R14" s="168">
        <v>2011</v>
      </c>
      <c r="S14" s="169">
        <f t="shared" si="2"/>
        <v>0.13126974844838002</v>
      </c>
    </row>
    <row r="15" spans="1:19">
      <c r="A15">
        <v>2012</v>
      </c>
      <c r="B15" s="162">
        <v>28615.02</v>
      </c>
      <c r="C15" s="62">
        <v>20927.95</v>
      </c>
      <c r="D15" s="164">
        <v>28406.66</v>
      </c>
      <c r="E15" s="162">
        <v>33255.339999999997</v>
      </c>
      <c r="F15" s="167">
        <v>23723.08</v>
      </c>
      <c r="G15" s="164">
        <v>33042.28</v>
      </c>
      <c r="H15" s="162">
        <v>28032.77</v>
      </c>
      <c r="I15" s="167">
        <v>19877.89</v>
      </c>
      <c r="J15" s="164">
        <v>27857.65</v>
      </c>
      <c r="K15" s="162">
        <v>28331.01</v>
      </c>
      <c r="L15" s="167">
        <v>20823.38</v>
      </c>
      <c r="M15" s="164">
        <v>28119.91</v>
      </c>
      <c r="O15" s="62">
        <f t="shared" si="0"/>
        <v>7687.07</v>
      </c>
      <c r="Q15" s="62">
        <f t="shared" si="1"/>
        <v>9532.2599999999948</v>
      </c>
      <c r="R15" s="168">
        <v>2012</v>
      </c>
      <c r="S15" s="169">
        <f t="shared" si="2"/>
        <v>0.18055449362208709</v>
      </c>
    </row>
    <row r="16" spans="1:19">
      <c r="A16">
        <v>2013</v>
      </c>
      <c r="B16" s="162">
        <v>28358.6</v>
      </c>
      <c r="C16" s="62">
        <v>20825.5</v>
      </c>
      <c r="D16" s="164">
        <v>28236.87</v>
      </c>
      <c r="E16" s="162">
        <v>32661.86</v>
      </c>
      <c r="F16" s="167">
        <v>23359.73</v>
      </c>
      <c r="G16" s="164">
        <v>32546.2</v>
      </c>
      <c r="H16" s="162">
        <v>27433.1</v>
      </c>
      <c r="I16" s="167">
        <v>19642.29</v>
      </c>
      <c r="J16" s="164">
        <v>27368.04</v>
      </c>
      <c r="K16" s="162">
        <v>28129.86</v>
      </c>
      <c r="L16" s="167">
        <v>20746.72</v>
      </c>
      <c r="M16" s="164">
        <v>28002.89</v>
      </c>
      <c r="O16" s="62">
        <f t="shared" si="0"/>
        <v>7533.0999999999985</v>
      </c>
      <c r="Q16" s="62">
        <f t="shared" si="1"/>
        <v>9302.130000000001</v>
      </c>
      <c r="R16" s="168">
        <v>2013</v>
      </c>
      <c r="S16" s="169">
        <f t="shared" si="2"/>
        <v>0.17556992450731812</v>
      </c>
    </row>
    <row r="17" spans="1:19">
      <c r="A17">
        <v>2014</v>
      </c>
      <c r="B17" s="162">
        <v>28753.91</v>
      </c>
      <c r="C17" s="62">
        <v>21030.38</v>
      </c>
      <c r="D17" s="164">
        <v>28621.81</v>
      </c>
      <c r="E17" s="162">
        <v>34273.97</v>
      </c>
      <c r="F17" s="167">
        <v>24401.040000000001</v>
      </c>
      <c r="G17" s="164">
        <v>34172.410000000003</v>
      </c>
      <c r="H17" s="162">
        <v>28333.27</v>
      </c>
      <c r="I17" s="167">
        <v>20253.96</v>
      </c>
      <c r="J17" s="164">
        <v>28271</v>
      </c>
      <c r="K17" s="162">
        <v>28370.65</v>
      </c>
      <c r="L17" s="167">
        <v>20843.57</v>
      </c>
      <c r="M17" s="164">
        <v>28230.2</v>
      </c>
      <c r="O17" s="62">
        <f t="shared" si="0"/>
        <v>7723.5299999999988</v>
      </c>
      <c r="Q17" s="62">
        <f t="shared" si="1"/>
        <v>9872.93</v>
      </c>
      <c r="R17" s="168">
        <v>2014</v>
      </c>
      <c r="S17" s="169">
        <f t="shared" si="2"/>
        <v>0.20961714087488437</v>
      </c>
    </row>
    <row r="18" spans="1:19">
      <c r="A18">
        <v>2015</v>
      </c>
      <c r="B18" s="162">
        <v>28994.05</v>
      </c>
      <c r="C18" s="62">
        <v>21396.84</v>
      </c>
      <c r="D18" s="164">
        <v>28805.48</v>
      </c>
      <c r="E18" s="162">
        <v>31131.73</v>
      </c>
      <c r="F18" s="167">
        <v>22923.41</v>
      </c>
      <c r="G18" s="164">
        <v>30983.200000000001</v>
      </c>
      <c r="H18" s="162">
        <v>27208.31</v>
      </c>
      <c r="I18" s="167">
        <v>19453.68</v>
      </c>
      <c r="J18" s="164">
        <v>27113.74</v>
      </c>
      <c r="K18" s="162">
        <v>29032.86</v>
      </c>
      <c r="L18" s="167">
        <v>21486.44</v>
      </c>
      <c r="M18" s="164">
        <v>28832.68</v>
      </c>
      <c r="O18" s="62">
        <f t="shared" si="0"/>
        <v>7597.2099999999991</v>
      </c>
      <c r="Q18" s="62">
        <f t="shared" si="1"/>
        <v>8208.32</v>
      </c>
      <c r="R18" s="168">
        <v>2015</v>
      </c>
      <c r="S18" s="169">
        <f t="shared" si="2"/>
        <v>0.10760259548332152</v>
      </c>
    </row>
    <row r="19" spans="1:19">
      <c r="A19">
        <v>2016</v>
      </c>
      <c r="B19" s="162">
        <v>28681.18</v>
      </c>
      <c r="C19" s="62">
        <v>21117.91</v>
      </c>
      <c r="D19" s="164">
        <v>28485.97</v>
      </c>
      <c r="E19" s="162">
        <v>30402.18</v>
      </c>
      <c r="F19" s="167">
        <v>22103.040000000001</v>
      </c>
      <c r="G19" s="164">
        <v>30275.77</v>
      </c>
      <c r="H19" s="162">
        <v>27248.93</v>
      </c>
      <c r="I19" s="167">
        <v>19459.59</v>
      </c>
      <c r="J19" s="164">
        <v>27161.75</v>
      </c>
      <c r="K19" s="162">
        <v>28732.61</v>
      </c>
      <c r="L19" s="167">
        <v>21213.16</v>
      </c>
      <c r="M19" s="164">
        <v>28521.29</v>
      </c>
      <c r="O19" s="62">
        <f t="shared" si="0"/>
        <v>7563.27</v>
      </c>
      <c r="Q19" s="62">
        <f t="shared" si="1"/>
        <v>8299.14</v>
      </c>
      <c r="R19">
        <v>2016</v>
      </c>
      <c r="S19" s="166">
        <f t="shared" si="2"/>
        <v>8.7432367198342575E-2</v>
      </c>
    </row>
    <row r="20" spans="1:19">
      <c r="A20">
        <v>2017</v>
      </c>
      <c r="B20" s="162">
        <v>29298.34</v>
      </c>
      <c r="C20" s="62">
        <v>21662.63</v>
      </c>
      <c r="D20" s="164">
        <v>29125.78</v>
      </c>
      <c r="E20" s="162">
        <v>31409.360000000001</v>
      </c>
      <c r="F20" s="167">
        <v>23028.71</v>
      </c>
      <c r="G20" s="164">
        <v>31304.7</v>
      </c>
      <c r="H20" s="162">
        <v>28054.47</v>
      </c>
      <c r="I20" s="167">
        <v>20110.990000000002</v>
      </c>
      <c r="J20" s="164">
        <v>28004.240000000002</v>
      </c>
      <c r="K20" s="162">
        <v>29293.67</v>
      </c>
      <c r="L20" s="167">
        <v>21736.54</v>
      </c>
      <c r="M20" s="164">
        <v>29103.57</v>
      </c>
      <c r="O20" s="62">
        <f t="shared" si="0"/>
        <v>7635.7099999999991</v>
      </c>
      <c r="Q20" s="62">
        <f t="shared" si="1"/>
        <v>8380.6500000000015</v>
      </c>
      <c r="R20">
        <v>2017</v>
      </c>
      <c r="S20" s="166">
        <f t="shared" si="2"/>
        <v>9.6336910835838507E-2</v>
      </c>
    </row>
    <row r="21" spans="1:19">
      <c r="A21">
        <v>2018</v>
      </c>
      <c r="B21" s="162">
        <v>30251.040000000001</v>
      </c>
      <c r="C21" s="62">
        <v>22394.29</v>
      </c>
      <c r="D21" s="164">
        <v>30108.41</v>
      </c>
      <c r="E21" s="162">
        <v>31498.71</v>
      </c>
      <c r="F21" s="167">
        <v>23122.97</v>
      </c>
      <c r="G21" s="164">
        <v>31387</v>
      </c>
      <c r="H21" s="162">
        <v>29477.82</v>
      </c>
      <c r="I21" s="167">
        <v>21153.759999999998</v>
      </c>
      <c r="J21" s="164">
        <v>29419.83</v>
      </c>
      <c r="K21" s="162">
        <v>30253.439999999999</v>
      </c>
      <c r="L21" s="167">
        <v>22482.52</v>
      </c>
      <c r="M21" s="164">
        <v>30099.54</v>
      </c>
      <c r="O21" s="62">
        <f t="shared" si="0"/>
        <v>7856.75</v>
      </c>
      <c r="Q21" s="62">
        <f t="shared" si="1"/>
        <v>8375.739999999998</v>
      </c>
      <c r="R21">
        <v>2018</v>
      </c>
      <c r="S21" s="166">
        <f t="shared" si="2"/>
        <v>5.468186239202466E-2</v>
      </c>
    </row>
    <row r="22" spans="1:19">
      <c r="A22">
        <v>2019</v>
      </c>
      <c r="B22" s="170">
        <v>30710.35</v>
      </c>
      <c r="C22" s="171">
        <v>22491.1</v>
      </c>
      <c r="D22" s="172">
        <v>30527.14</v>
      </c>
      <c r="E22" s="170">
        <v>32428.14</v>
      </c>
      <c r="F22" s="173">
        <v>23597.61</v>
      </c>
      <c r="G22" s="172">
        <v>32350.03</v>
      </c>
      <c r="H22" s="170">
        <v>30939.84</v>
      </c>
      <c r="I22" s="173">
        <v>22022.86</v>
      </c>
      <c r="J22" s="172">
        <v>30882.41</v>
      </c>
      <c r="K22" s="170">
        <v>30589.64</v>
      </c>
      <c r="L22" s="173">
        <v>22485.200000000001</v>
      </c>
      <c r="M22" s="172">
        <v>30384.5</v>
      </c>
      <c r="O22" s="62">
        <f t="shared" si="0"/>
        <v>8219.25</v>
      </c>
      <c r="Q22" s="62">
        <f t="shared" si="1"/>
        <v>8830.5299999999988</v>
      </c>
      <c r="R22">
        <v>2019</v>
      </c>
      <c r="S22" s="166">
        <f t="shared" si="2"/>
        <v>5.6035958072636394E-2</v>
      </c>
    </row>
    <row r="23" spans="1:19">
      <c r="C23">
        <f>C4/C22*100</f>
        <v>64.834134390936853</v>
      </c>
      <c r="D23" s="62">
        <f t="shared" ref="D23:D35" si="3">B4-D4</f>
        <v>168.27999999999884</v>
      </c>
      <c r="F23">
        <f>F4/F22*100</f>
        <v>63.41807496606647</v>
      </c>
      <c r="G23" s="62">
        <f t="shared" ref="G23:G35" si="4">E4-G4</f>
        <v>174.19000000000233</v>
      </c>
      <c r="I23">
        <f>I4/I22*100</f>
        <v>62.883249496205309</v>
      </c>
      <c r="J23" s="62">
        <f t="shared" ref="J23:J35" si="5">H4-J4</f>
        <v>111.72000000000116</v>
      </c>
      <c r="L23">
        <f>L4/L22*100</f>
        <v>65.40208670592213</v>
      </c>
      <c r="M23" s="62">
        <f t="shared" ref="M23:M35" si="6">K4-M4</f>
        <v>181.14000000000306</v>
      </c>
      <c r="O23" s="62"/>
      <c r="Q23" s="62"/>
    </row>
    <row r="24" spans="1:19">
      <c r="D24" s="62">
        <f t="shared" si="3"/>
        <v>182.58000000000175</v>
      </c>
      <c r="G24" s="62">
        <f t="shared" si="4"/>
        <v>173.97999999999956</v>
      </c>
      <c r="J24" s="62">
        <f t="shared" si="5"/>
        <v>161.38999999999942</v>
      </c>
      <c r="M24" s="62">
        <f t="shared" si="6"/>
        <v>188.88999999999942</v>
      </c>
    </row>
    <row r="25" spans="1:19">
      <c r="D25" s="62">
        <f t="shared" si="3"/>
        <v>173.86999999999898</v>
      </c>
      <c r="G25" s="62">
        <f t="shared" si="4"/>
        <v>194.04000000000087</v>
      </c>
      <c r="J25" s="62">
        <f t="shared" si="5"/>
        <v>135.95999999999913</v>
      </c>
      <c r="M25" s="62">
        <f t="shared" si="6"/>
        <v>179.7400000000016</v>
      </c>
    </row>
    <row r="26" spans="1:19" ht="18.75">
      <c r="D26" s="62">
        <f t="shared" si="3"/>
        <v>187.68000000000029</v>
      </c>
      <c r="F26" s="174">
        <f>(F22/F4)^(1/(A22-A4))-1</f>
        <v>2.5623973210551432E-2</v>
      </c>
      <c r="G26" s="62">
        <f t="shared" si="4"/>
        <v>192.32999999999811</v>
      </c>
      <c r="I26" s="174">
        <f>(I22/I4)^(1/(A22-A4))-1</f>
        <v>2.6106647981792852E-2</v>
      </c>
      <c r="J26" s="62">
        <f t="shared" si="5"/>
        <v>155.2599999999984</v>
      </c>
      <c r="L26" s="174">
        <f>(L22/L4)^(1/(A22-A4))-1</f>
        <v>2.3870218620159811E-2</v>
      </c>
      <c r="M26" s="62">
        <f t="shared" si="6"/>
        <v>193.89000000000306</v>
      </c>
    </row>
    <row r="27" spans="1:19">
      <c r="D27" s="62">
        <f t="shared" si="3"/>
        <v>211.21000000000276</v>
      </c>
      <c r="G27" s="62">
        <f t="shared" si="4"/>
        <v>229.93000000000029</v>
      </c>
      <c r="J27" s="62">
        <f t="shared" si="5"/>
        <v>181.40000000000146</v>
      </c>
      <c r="M27" s="62">
        <f t="shared" si="6"/>
        <v>215.56999999999971</v>
      </c>
    </row>
    <row r="28" spans="1:19">
      <c r="D28" s="62">
        <f t="shared" si="3"/>
        <v>235.56999999999971</v>
      </c>
      <c r="G28" s="62">
        <f t="shared" si="4"/>
        <v>267.06999999999971</v>
      </c>
      <c r="J28" s="62">
        <f t="shared" si="5"/>
        <v>217.43000000000029</v>
      </c>
      <c r="M28" s="62">
        <f t="shared" si="6"/>
        <v>236.88000000000102</v>
      </c>
    </row>
    <row r="29" spans="1:19">
      <c r="D29" s="62">
        <f t="shared" si="3"/>
        <v>237.89999999999782</v>
      </c>
      <c r="G29" s="62">
        <f t="shared" si="4"/>
        <v>291.90000000000146</v>
      </c>
      <c r="J29" s="62">
        <f t="shared" si="5"/>
        <v>231.57999999999811</v>
      </c>
      <c r="M29" s="62">
        <f t="shared" si="6"/>
        <v>234.30999999999767</v>
      </c>
    </row>
    <row r="30" spans="1:19">
      <c r="D30" s="62">
        <f t="shared" si="3"/>
        <v>222.36000000000058</v>
      </c>
      <c r="G30" s="62">
        <f t="shared" si="4"/>
        <v>237.5</v>
      </c>
      <c r="J30" s="62">
        <f t="shared" si="5"/>
        <v>263.47999999999956</v>
      </c>
      <c r="M30" s="62">
        <f t="shared" si="6"/>
        <v>213.65999999999985</v>
      </c>
    </row>
    <row r="31" spans="1:19">
      <c r="D31" s="62">
        <f t="shared" si="3"/>
        <v>231.95000000000073</v>
      </c>
      <c r="G31" s="62">
        <f t="shared" si="4"/>
        <v>275.56999999999971</v>
      </c>
      <c r="J31" s="62">
        <f t="shared" si="5"/>
        <v>196.11000000000058</v>
      </c>
      <c r="M31" s="62">
        <f t="shared" si="6"/>
        <v>233.72999999999956</v>
      </c>
    </row>
    <row r="32" spans="1:19">
      <c r="D32" s="62">
        <f t="shared" si="3"/>
        <v>235.02999999999884</v>
      </c>
      <c r="G32" s="62">
        <f t="shared" si="4"/>
        <v>294.95999999999913</v>
      </c>
      <c r="J32" s="62">
        <f t="shared" si="5"/>
        <v>234.54999999999927</v>
      </c>
      <c r="M32" s="62">
        <f t="shared" si="6"/>
        <v>230.07999999999811</v>
      </c>
    </row>
    <row r="33" spans="4:15">
      <c r="D33" s="62">
        <f t="shared" si="3"/>
        <v>230.84000000000015</v>
      </c>
      <c r="G33" s="62">
        <f t="shared" si="4"/>
        <v>308.82999999999811</v>
      </c>
      <c r="J33" s="62">
        <f t="shared" si="5"/>
        <v>193.97999999999956</v>
      </c>
      <c r="M33" s="62">
        <f t="shared" si="6"/>
        <v>228.70000000000073</v>
      </c>
    </row>
    <row r="34" spans="4:15">
      <c r="D34" s="62">
        <f t="shared" si="3"/>
        <v>208.36000000000058</v>
      </c>
      <c r="G34" s="62">
        <f t="shared" si="4"/>
        <v>213.05999999999767</v>
      </c>
      <c r="J34" s="62">
        <f t="shared" si="5"/>
        <v>175.11999999999898</v>
      </c>
      <c r="M34" s="62">
        <f t="shared" si="6"/>
        <v>211.09999999999854</v>
      </c>
    </row>
    <row r="35" spans="4:15">
      <c r="D35" s="62">
        <f t="shared" si="3"/>
        <v>121.72999999999956</v>
      </c>
      <c r="G35" s="62">
        <f t="shared" si="4"/>
        <v>115.65999999999985</v>
      </c>
      <c r="J35" s="62">
        <f t="shared" si="5"/>
        <v>65.059999999997672</v>
      </c>
      <c r="M35" s="62">
        <f t="shared" si="6"/>
        <v>126.97000000000116</v>
      </c>
      <c r="O35" t="s">
        <v>234</v>
      </c>
    </row>
  </sheetData>
  <mergeCells count="4">
    <mergeCell ref="B2:C2"/>
    <mergeCell ref="E2:F2"/>
    <mergeCell ref="H2:I2"/>
    <mergeCell ref="K2:L2"/>
  </mergeCells>
  <pageMargins left="0.7" right="0.7" top="0.75" bottom="0.75" header="0.51180555555555496" footer="0.51180555555555496"/>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3:N51"/>
  <sheetViews>
    <sheetView topLeftCell="A13" zoomScaleNormal="100" workbookViewId="0">
      <selection activeCell="J43" sqref="J43"/>
    </sheetView>
  </sheetViews>
  <sheetFormatPr baseColWidth="10" defaultColWidth="9.140625" defaultRowHeight="15"/>
  <cols>
    <col min="1" max="1" width="9.85546875" customWidth="1"/>
    <col min="2" max="6" width="19.5703125" customWidth="1"/>
    <col min="10" max="11" width="9.5703125" customWidth="1"/>
    <col min="12" max="13" width="10.5703125" customWidth="1"/>
  </cols>
  <sheetData>
    <row r="3" spans="1:11">
      <c r="A3" s="423" t="s">
        <v>166</v>
      </c>
      <c r="B3" s="423"/>
      <c r="C3" s="423"/>
      <c r="D3" s="423"/>
      <c r="E3" s="423"/>
      <c r="F3" s="423"/>
      <c r="G3" s="423"/>
      <c r="H3" s="423"/>
      <c r="I3" s="423"/>
      <c r="J3" s="423"/>
      <c r="K3" s="423"/>
    </row>
    <row r="4" spans="1:11">
      <c r="A4" s="424" t="s">
        <v>167</v>
      </c>
      <c r="B4" s="424"/>
      <c r="C4" s="424"/>
      <c r="D4" s="424"/>
      <c r="E4" s="424"/>
      <c r="F4" s="424"/>
      <c r="G4" s="424"/>
      <c r="H4" s="424"/>
      <c r="I4" s="424"/>
      <c r="J4" s="424"/>
      <c r="K4" s="424"/>
    </row>
    <row r="5" spans="1:11">
      <c r="A5" s="425"/>
      <c r="B5" s="425"/>
      <c r="C5" s="425"/>
      <c r="D5" s="425"/>
      <c r="E5" s="425"/>
      <c r="F5" s="425"/>
      <c r="G5" s="425"/>
      <c r="H5" s="425"/>
      <c r="I5" s="425"/>
      <c r="J5" s="425"/>
      <c r="K5" s="425"/>
    </row>
    <row r="6" spans="1:11">
      <c r="A6" s="426" t="s">
        <v>235</v>
      </c>
      <c r="B6" s="426"/>
      <c r="C6" s="426"/>
      <c r="D6" s="426"/>
      <c r="E6" s="426"/>
      <c r="F6" s="426"/>
      <c r="G6" s="426"/>
      <c r="H6" s="426"/>
      <c r="I6" s="426"/>
      <c r="J6" s="426"/>
      <c r="K6" s="426"/>
    </row>
    <row r="7" spans="1:11">
      <c r="A7" s="427" t="s">
        <v>236</v>
      </c>
      <c r="B7" s="427"/>
      <c r="C7" s="427"/>
      <c r="D7" s="427"/>
      <c r="E7" s="427"/>
      <c r="F7" s="427"/>
      <c r="G7" s="427"/>
      <c r="H7" s="427"/>
      <c r="I7" s="427"/>
      <c r="J7" s="427"/>
      <c r="K7" s="427"/>
    </row>
    <row r="8" spans="1:11">
      <c r="A8" s="425"/>
      <c r="B8" s="425"/>
      <c r="C8" s="425"/>
      <c r="D8" s="425"/>
      <c r="E8" s="425"/>
      <c r="F8" s="425"/>
      <c r="G8" s="425"/>
      <c r="H8" s="425"/>
      <c r="I8" s="425"/>
      <c r="J8" s="425"/>
      <c r="K8" s="425"/>
    </row>
    <row r="9" spans="1:11">
      <c r="A9" s="149" t="s">
        <v>30</v>
      </c>
      <c r="B9" s="150" t="s">
        <v>22</v>
      </c>
      <c r="C9" s="150" t="s">
        <v>228</v>
      </c>
      <c r="D9" s="150" t="s">
        <v>229</v>
      </c>
      <c r="E9" s="150" t="s">
        <v>230</v>
      </c>
    </row>
    <row r="10" spans="1:11">
      <c r="A10" s="149" t="s">
        <v>30</v>
      </c>
      <c r="B10" s="152" t="s">
        <v>105</v>
      </c>
      <c r="C10" s="152" t="s">
        <v>105</v>
      </c>
      <c r="D10" s="152" t="s">
        <v>105</v>
      </c>
      <c r="E10" s="152" t="s">
        <v>105</v>
      </c>
    </row>
    <row r="11" spans="1:11" ht="15" customHeight="1">
      <c r="A11" s="428" t="s">
        <v>237</v>
      </c>
      <c r="B11" s="428"/>
      <c r="C11" s="428"/>
      <c r="D11" s="428"/>
      <c r="E11" s="428"/>
    </row>
    <row r="12" spans="1:11" ht="39">
      <c r="A12" s="152" t="s">
        <v>175</v>
      </c>
      <c r="B12" s="175">
        <v>5</v>
      </c>
      <c r="C12" s="175">
        <v>36</v>
      </c>
      <c r="D12" s="175">
        <v>56.8</v>
      </c>
      <c r="E12" s="175">
        <v>430.4</v>
      </c>
    </row>
    <row r="13" spans="1:11" ht="15" customHeight="1">
      <c r="A13" s="428" t="s">
        <v>173</v>
      </c>
      <c r="B13" s="428"/>
      <c r="C13" s="428"/>
      <c r="D13" s="428"/>
      <c r="E13" s="428"/>
    </row>
    <row r="14" spans="1:11" ht="39">
      <c r="A14" s="152" t="s">
        <v>175</v>
      </c>
      <c r="B14" s="175">
        <v>4.5999999999999996</v>
      </c>
      <c r="C14" s="175">
        <v>25.6</v>
      </c>
      <c r="D14" s="175">
        <v>51.8</v>
      </c>
      <c r="E14" s="175">
        <v>204.7</v>
      </c>
    </row>
    <row r="15" spans="1:11" ht="15" customHeight="1">
      <c r="A15" s="428" t="s">
        <v>176</v>
      </c>
      <c r="B15" s="428"/>
      <c r="C15" s="428"/>
      <c r="D15" s="428"/>
      <c r="E15" s="428"/>
    </row>
    <row r="16" spans="1:11" ht="39">
      <c r="A16" s="152" t="s">
        <v>175</v>
      </c>
      <c r="B16" s="175">
        <v>0.5</v>
      </c>
      <c r="C16" s="175">
        <v>10.4</v>
      </c>
      <c r="D16" s="175">
        <v>5.0999999999999996</v>
      </c>
      <c r="E16" s="175">
        <v>225.7</v>
      </c>
    </row>
    <row r="19" spans="1:5">
      <c r="A19" s="156" t="s">
        <v>177</v>
      </c>
    </row>
    <row r="21" spans="1:5">
      <c r="A21" s="156" t="s">
        <v>178</v>
      </c>
    </row>
    <row r="22" spans="1:5">
      <c r="A22" t="s">
        <v>179</v>
      </c>
    </row>
    <row r="26" spans="1:5" ht="15" customHeight="1">
      <c r="A26" s="429" t="s">
        <v>238</v>
      </c>
      <c r="B26" s="429"/>
      <c r="C26" s="429"/>
      <c r="D26" s="429"/>
      <c r="E26" s="429"/>
    </row>
    <row r="27" spans="1:5">
      <c r="A27" s="430" t="s">
        <v>239</v>
      </c>
      <c r="B27" s="430"/>
      <c r="C27" s="430"/>
      <c r="D27" s="430"/>
      <c r="E27" s="430"/>
    </row>
    <row r="28" spans="1:5">
      <c r="A28" s="431"/>
      <c r="B28" s="431"/>
      <c r="C28" s="431"/>
      <c r="D28" s="431"/>
      <c r="E28" s="431"/>
    </row>
    <row r="29" spans="1:5">
      <c r="A29" s="432" t="s">
        <v>240</v>
      </c>
      <c r="B29" s="432"/>
      <c r="C29" s="432"/>
      <c r="D29" s="432"/>
      <c r="E29" s="432"/>
    </row>
    <row r="30" spans="1:5">
      <c r="A30" s="432" t="s">
        <v>241</v>
      </c>
      <c r="B30" s="432"/>
      <c r="C30" s="432"/>
      <c r="D30" s="432"/>
      <c r="E30" s="432"/>
    </row>
    <row r="31" spans="1:5">
      <c r="A31" s="432" t="s">
        <v>242</v>
      </c>
      <c r="B31" s="432"/>
      <c r="C31" s="432"/>
      <c r="D31" s="432"/>
      <c r="E31" s="432"/>
    </row>
    <row r="35" spans="1:14">
      <c r="A35" s="157"/>
      <c r="B35" s="157" t="s">
        <v>243</v>
      </c>
      <c r="C35" s="157" t="s">
        <v>244</v>
      </c>
      <c r="D35" s="157" t="s">
        <v>229</v>
      </c>
      <c r="E35" s="157" t="s">
        <v>245</v>
      </c>
    </row>
    <row r="36" spans="1:14">
      <c r="A36" s="158" t="s">
        <v>246</v>
      </c>
      <c r="B36" s="159"/>
      <c r="C36" s="159"/>
      <c r="D36" s="159"/>
      <c r="E36" s="159"/>
    </row>
    <row r="37" spans="1:14">
      <c r="A37" s="160" t="s">
        <v>247</v>
      </c>
      <c r="B37" s="159">
        <v>196407</v>
      </c>
      <c r="C37" s="159">
        <v>1695319</v>
      </c>
      <c r="D37" s="159">
        <v>2581865</v>
      </c>
      <c r="E37" s="159">
        <v>30585915</v>
      </c>
      <c r="J37" t="s">
        <v>22</v>
      </c>
      <c r="K37" t="s">
        <v>228</v>
      </c>
      <c r="L37" t="s">
        <v>248</v>
      </c>
    </row>
    <row r="38" spans="1:14">
      <c r="I38" t="s">
        <v>249</v>
      </c>
      <c r="J38">
        <f>B37</f>
        <v>196407</v>
      </c>
      <c r="K38">
        <f>C37</f>
        <v>1695319</v>
      </c>
      <c r="L38">
        <f>D37</f>
        <v>2581865</v>
      </c>
      <c r="M38">
        <f>E37-SUM(J38:L38)</f>
        <v>26112324</v>
      </c>
      <c r="N38" t="s">
        <v>250</v>
      </c>
    </row>
    <row r="39" spans="1:14">
      <c r="A39" s="433" t="s">
        <v>177</v>
      </c>
      <c r="B39" s="433"/>
      <c r="C39" s="433"/>
      <c r="D39" s="433"/>
      <c r="E39" s="433"/>
      <c r="I39" t="s">
        <v>251</v>
      </c>
      <c r="J39" s="65">
        <f>B12</f>
        <v>5</v>
      </c>
      <c r="K39" s="65">
        <f>C12</f>
        <v>36</v>
      </c>
      <c r="L39" s="65">
        <f>D12</f>
        <v>56.8</v>
      </c>
      <c r="M39" s="65">
        <f>E12</f>
        <v>430.4</v>
      </c>
      <c r="N39" t="s">
        <v>252</v>
      </c>
    </row>
    <row r="40" spans="1:14">
      <c r="A40" s="433" t="s">
        <v>253</v>
      </c>
      <c r="B40" s="433"/>
      <c r="C40" s="433"/>
      <c r="D40" s="433"/>
      <c r="E40" s="433"/>
    </row>
    <row r="41" spans="1:14">
      <c r="A41" s="433" t="s">
        <v>254</v>
      </c>
      <c r="B41" s="433"/>
      <c r="C41" s="433"/>
      <c r="D41" s="433"/>
      <c r="E41" s="433"/>
    </row>
    <row r="42" spans="1:14">
      <c r="A42" s="433" t="s">
        <v>255</v>
      </c>
      <c r="B42" s="433"/>
      <c r="C42" s="433"/>
      <c r="D42" s="433"/>
      <c r="E42" s="433"/>
    </row>
    <row r="43" spans="1:14">
      <c r="A43" s="433" t="s">
        <v>256</v>
      </c>
      <c r="B43" s="433"/>
      <c r="C43" s="433"/>
      <c r="D43" s="433"/>
      <c r="E43" s="433"/>
      <c r="I43" t="s">
        <v>249</v>
      </c>
      <c r="J43" s="176">
        <f t="shared" ref="J43:M44" si="0">J38/SUM($J38:$M38)*100</f>
        <v>0.64214851836212838</v>
      </c>
      <c r="K43" s="176">
        <f t="shared" si="0"/>
        <v>5.5428094925392948</v>
      </c>
      <c r="L43" s="176">
        <f t="shared" si="0"/>
        <v>8.4413528253119132</v>
      </c>
      <c r="M43" s="176">
        <f t="shared" si="0"/>
        <v>85.373689163786665</v>
      </c>
    </row>
    <row r="44" spans="1:14">
      <c r="A44" s="433" t="s">
        <v>257</v>
      </c>
      <c r="B44" s="433"/>
      <c r="C44" s="433"/>
      <c r="D44" s="433"/>
      <c r="E44" s="433"/>
      <c r="I44" t="s">
        <v>251</v>
      </c>
      <c r="J44" s="176">
        <f t="shared" si="0"/>
        <v>0.94661113214691417</v>
      </c>
      <c r="K44" s="176">
        <f t="shared" si="0"/>
        <v>6.8156001514577822</v>
      </c>
      <c r="L44" s="176">
        <f t="shared" si="0"/>
        <v>10.753502461188944</v>
      </c>
      <c r="M44" s="176">
        <f t="shared" si="0"/>
        <v>81.484286255206371</v>
      </c>
    </row>
    <row r="45" spans="1:14">
      <c r="A45" s="433" t="s">
        <v>258</v>
      </c>
      <c r="B45" s="433"/>
      <c r="C45" s="433"/>
      <c r="D45" s="433"/>
      <c r="E45" s="433"/>
    </row>
    <row r="46" spans="1:14">
      <c r="A46" s="433"/>
      <c r="B46" s="433"/>
      <c r="C46" s="433"/>
      <c r="D46" s="433"/>
      <c r="E46" s="433"/>
    </row>
    <row r="47" spans="1:14">
      <c r="A47" s="433" t="s">
        <v>259</v>
      </c>
      <c r="B47" s="433"/>
      <c r="C47" s="433"/>
      <c r="D47" s="433"/>
      <c r="E47" s="433"/>
    </row>
    <row r="49" spans="1:5">
      <c r="A49" s="433" t="s">
        <v>260</v>
      </c>
      <c r="B49" s="433"/>
      <c r="C49" s="433"/>
      <c r="D49" s="433"/>
      <c r="E49" s="433"/>
    </row>
    <row r="50" spans="1:5">
      <c r="A50" s="433"/>
      <c r="B50" s="433"/>
      <c r="C50" s="433"/>
      <c r="D50" s="433"/>
      <c r="E50" s="433"/>
    </row>
    <row r="51" spans="1:5">
      <c r="A51" s="433" t="s">
        <v>261</v>
      </c>
      <c r="B51" s="433"/>
      <c r="C51" s="433"/>
      <c r="D51" s="433"/>
      <c r="E51" s="433"/>
    </row>
  </sheetData>
  <mergeCells count="27">
    <mergeCell ref="A50:E50"/>
    <mergeCell ref="A51:E51"/>
    <mergeCell ref="A44:E44"/>
    <mergeCell ref="A45:E45"/>
    <mergeCell ref="A46:E46"/>
    <mergeCell ref="A47:E47"/>
    <mergeCell ref="A49:E49"/>
    <mergeCell ref="A39:E39"/>
    <mergeCell ref="A40:E40"/>
    <mergeCell ref="A41:E41"/>
    <mergeCell ref="A42:E42"/>
    <mergeCell ref="A43:E43"/>
    <mergeCell ref="A27:E27"/>
    <mergeCell ref="A28:E28"/>
    <mergeCell ref="A29:E29"/>
    <mergeCell ref="A30:E30"/>
    <mergeCell ref="A31:E31"/>
    <mergeCell ref="A8:K8"/>
    <mergeCell ref="A11:E11"/>
    <mergeCell ref="A13:E13"/>
    <mergeCell ref="A15:E15"/>
    <mergeCell ref="A26:E26"/>
    <mergeCell ref="A3:K3"/>
    <mergeCell ref="A4:K4"/>
    <mergeCell ref="A5:K5"/>
    <mergeCell ref="A6:K6"/>
    <mergeCell ref="A7:K7"/>
  </mergeCells>
  <pageMargins left="0.7" right="0.7" top="0.75" bottom="0.75" header="0.51180555555555496" footer="0.51180555555555496"/>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18"/>
  <sheetViews>
    <sheetView zoomScaleNormal="100" workbookViewId="0">
      <selection activeCell="C13" sqref="C13"/>
    </sheetView>
  </sheetViews>
  <sheetFormatPr baseColWidth="10" defaultColWidth="9.140625" defaultRowHeight="15"/>
  <cols>
    <col min="1" max="1" width="9.85546875" customWidth="1"/>
    <col min="2" max="6" width="19.5703125" customWidth="1"/>
  </cols>
  <sheetData>
    <row r="1" spans="1:12">
      <c r="A1" s="423" t="s">
        <v>262</v>
      </c>
      <c r="B1" s="423"/>
      <c r="C1" s="423"/>
      <c r="D1" s="423"/>
      <c r="E1" s="423"/>
      <c r="F1" s="423"/>
      <c r="G1" s="423"/>
      <c r="H1" s="423"/>
      <c r="I1" s="423"/>
      <c r="J1" s="423"/>
      <c r="K1" s="423"/>
      <c r="L1" s="423"/>
    </row>
    <row r="2" spans="1:12">
      <c r="A2" s="424" t="s">
        <v>263</v>
      </c>
      <c r="B2" s="424"/>
      <c r="C2" s="424"/>
      <c r="D2" s="424"/>
      <c r="E2" s="424"/>
      <c r="F2" s="424"/>
      <c r="G2" s="424"/>
      <c r="H2" s="424"/>
      <c r="I2" s="424"/>
      <c r="J2" s="424"/>
      <c r="K2" s="424"/>
      <c r="L2" s="424"/>
    </row>
    <row r="3" spans="1:12">
      <c r="A3" s="425"/>
      <c r="B3" s="425"/>
      <c r="C3" s="425"/>
      <c r="D3" s="425"/>
      <c r="E3" s="425"/>
      <c r="F3" s="425"/>
      <c r="G3" s="425"/>
      <c r="H3" s="425"/>
      <c r="I3" s="425"/>
      <c r="J3" s="425"/>
      <c r="K3" s="425"/>
      <c r="L3" s="425"/>
    </row>
    <row r="4" spans="1:12">
      <c r="A4" s="426" t="s">
        <v>264</v>
      </c>
      <c r="B4" s="426"/>
      <c r="C4" s="426"/>
      <c r="D4" s="426"/>
      <c r="E4" s="426"/>
      <c r="F4" s="426"/>
      <c r="G4" s="426"/>
      <c r="H4" s="426"/>
      <c r="I4" s="426"/>
      <c r="J4" s="426"/>
      <c r="K4" s="426"/>
      <c r="L4" s="426"/>
    </row>
    <row r="5" spans="1:12">
      <c r="A5" s="427" t="s">
        <v>265</v>
      </c>
      <c r="B5" s="427"/>
      <c r="C5" s="427"/>
      <c r="D5" s="427"/>
      <c r="E5" s="427"/>
      <c r="F5" s="427"/>
      <c r="G5" s="427"/>
      <c r="H5" s="427"/>
      <c r="I5" s="427"/>
      <c r="J5" s="427"/>
      <c r="K5" s="427"/>
      <c r="L5" s="427"/>
    </row>
    <row r="6" spans="1:12">
      <c r="A6" s="425"/>
      <c r="B6" s="425"/>
      <c r="C6" s="425"/>
      <c r="D6" s="425"/>
      <c r="E6" s="425"/>
      <c r="F6" s="425"/>
      <c r="G6" s="425"/>
      <c r="H6" s="425"/>
      <c r="I6" s="425"/>
      <c r="J6" s="425"/>
      <c r="K6" s="425"/>
      <c r="L6" s="425"/>
    </row>
    <row r="7" spans="1:12" ht="15" customHeight="1">
      <c r="A7" s="149" t="s">
        <v>30</v>
      </c>
      <c r="B7" s="428" t="s">
        <v>92</v>
      </c>
      <c r="C7" s="428"/>
      <c r="D7" s="428"/>
      <c r="E7" s="428"/>
      <c r="F7" s="428"/>
    </row>
    <row r="8" spans="1:12" ht="166.5">
      <c r="A8" s="149" t="s">
        <v>30</v>
      </c>
      <c r="B8" s="151" t="s">
        <v>266</v>
      </c>
      <c r="C8" s="151" t="s">
        <v>267</v>
      </c>
      <c r="D8" s="151" t="s">
        <v>268</v>
      </c>
      <c r="E8" s="151" t="s">
        <v>230</v>
      </c>
      <c r="F8" s="151" t="s">
        <v>269</v>
      </c>
    </row>
    <row r="9" spans="1:12">
      <c r="A9" s="150" t="s">
        <v>37</v>
      </c>
      <c r="B9" s="177">
        <v>249585</v>
      </c>
      <c r="C9" s="177">
        <v>1183508</v>
      </c>
      <c r="D9" s="177">
        <v>1604835</v>
      </c>
      <c r="E9" s="177">
        <f>F9-SUM(B9:D9)</f>
        <v>12004115</v>
      </c>
      <c r="F9" s="177">
        <v>15042043</v>
      </c>
    </row>
    <row r="10" spans="1:12">
      <c r="A10" s="150" t="s">
        <v>38</v>
      </c>
      <c r="B10" s="177">
        <v>98215</v>
      </c>
      <c r="C10" s="177">
        <v>1943389</v>
      </c>
      <c r="D10" s="177">
        <v>2382738</v>
      </c>
      <c r="E10" s="177">
        <f>F10-SUM(B10:D10)</f>
        <v>19952988</v>
      </c>
      <c r="F10" s="177">
        <v>24377330</v>
      </c>
    </row>
    <row r="11" spans="1:12">
      <c r="A11" s="150" t="s">
        <v>39</v>
      </c>
      <c r="B11" s="177">
        <v>167165</v>
      </c>
      <c r="C11" s="177">
        <v>1753120</v>
      </c>
      <c r="D11" s="177">
        <v>2247931</v>
      </c>
      <c r="E11" s="177">
        <f>F11-SUM(B11:D11)</f>
        <v>25485497</v>
      </c>
      <c r="F11" s="177">
        <v>29653713</v>
      </c>
    </row>
    <row r="13" spans="1:12">
      <c r="A13" s="178" t="s">
        <v>270</v>
      </c>
      <c r="B13" s="179">
        <f>B11/B9*100</f>
        <v>66.977182122323057</v>
      </c>
      <c r="C13" s="179">
        <f>C11/C9*100</f>
        <v>148.12912122267022</v>
      </c>
      <c r="D13" s="179">
        <f>D11/D9*100</f>
        <v>140.07240619752187</v>
      </c>
      <c r="E13" s="179">
        <f>E11/E9*100</f>
        <v>212.30633828482982</v>
      </c>
      <c r="F13" s="179">
        <f>F11/F9*100</f>
        <v>197.13886604366175</v>
      </c>
    </row>
    <row r="14" spans="1:12">
      <c r="A14" s="156" t="s">
        <v>177</v>
      </c>
    </row>
    <row r="15" spans="1:12">
      <c r="A15" t="s">
        <v>271</v>
      </c>
    </row>
    <row r="17" spans="1:1">
      <c r="A17" s="156" t="s">
        <v>178</v>
      </c>
    </row>
    <row r="18" spans="1:1">
      <c r="A18" t="s">
        <v>179</v>
      </c>
    </row>
  </sheetData>
  <mergeCells count="7">
    <mergeCell ref="A6:L6"/>
    <mergeCell ref="B7:F7"/>
    <mergeCell ref="A1:L1"/>
    <mergeCell ref="A2:L2"/>
    <mergeCell ref="A3:L3"/>
    <mergeCell ref="A4:L4"/>
    <mergeCell ref="A5:L5"/>
  </mergeCells>
  <pageMargins left="0.7" right="0.7" top="0.75" bottom="0.75" header="0.51180555555555496" footer="0.51180555555555496"/>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J234"/>
  <sheetViews>
    <sheetView zoomScaleNormal="100" workbookViewId="0">
      <selection activeCell="CA21" sqref="CA21"/>
    </sheetView>
  </sheetViews>
  <sheetFormatPr baseColWidth="10" defaultColWidth="11.5703125" defaultRowHeight="15" outlineLevelRow="1"/>
  <cols>
    <col min="1" max="1" width="1.7109375" style="180" customWidth="1"/>
    <col min="2" max="2" width="38.42578125" style="180" customWidth="1"/>
    <col min="3" max="4" width="11.5703125" style="180"/>
    <col min="5" max="5" width="0.7109375" style="180" customWidth="1"/>
    <col min="6" max="8" width="11.5703125" style="180"/>
    <col min="9" max="9" width="0.7109375" style="180" customWidth="1"/>
    <col min="10" max="12" width="11.5703125" style="180"/>
    <col min="13" max="13" width="0.7109375" style="180" customWidth="1"/>
    <col min="14" max="16" width="11.5703125" style="180"/>
    <col min="17" max="17" width="0.7109375" style="180" customWidth="1"/>
    <col min="18" max="20" width="11.5703125" style="180"/>
    <col min="21" max="21" width="0.7109375" style="180" customWidth="1"/>
    <col min="22" max="24" width="11.5703125" style="180"/>
    <col min="25" max="25" width="0.7109375" style="180" customWidth="1"/>
    <col min="26" max="28" width="11.5703125" style="180"/>
    <col min="29" max="29" width="0.7109375" style="180" customWidth="1"/>
    <col min="30" max="32" width="11.5703125" style="180"/>
    <col min="33" max="33" width="0.7109375" style="180" customWidth="1"/>
    <col min="34" max="36" width="11.5703125" style="180"/>
    <col min="37" max="37" width="0.7109375" style="180" customWidth="1"/>
    <col min="38" max="40" width="11.5703125" style="180"/>
    <col min="41" max="41" width="0.7109375" style="180" customWidth="1"/>
    <col min="42" max="44" width="11.5703125" style="180"/>
    <col min="45" max="45" width="0.7109375" style="180" customWidth="1"/>
    <col min="46" max="48" width="11.5703125" style="180"/>
    <col min="49" max="49" width="0.7109375" style="180" customWidth="1"/>
    <col min="50" max="52" width="11.5703125" style="180"/>
    <col min="53" max="53" width="0.7109375" style="180" customWidth="1"/>
    <col min="54" max="56" width="11.5703125" style="180"/>
    <col min="57" max="57" width="0.7109375" style="180" customWidth="1"/>
    <col min="58" max="60" width="11.5703125" style="180"/>
    <col min="61" max="61" width="0.7109375" style="180" customWidth="1"/>
    <col min="62" max="64" width="11.5703125" style="180"/>
    <col min="65" max="65" width="0.7109375" style="180" customWidth="1"/>
    <col min="66" max="68" width="11.5703125" style="180"/>
    <col min="69" max="69" width="0.7109375" style="180" customWidth="1"/>
    <col min="70" max="72" width="11.5703125" style="180"/>
    <col min="73" max="73" width="0.7109375" style="180" customWidth="1"/>
    <col min="74" max="76" width="11.5703125" style="180"/>
    <col min="77" max="77" width="0.7109375" style="180" customWidth="1"/>
    <col min="78" max="1024" width="11.5703125" style="180"/>
  </cols>
  <sheetData>
    <row r="1" spans="2:80" ht="45" customHeight="1">
      <c r="B1" s="181" t="s">
        <v>272</v>
      </c>
    </row>
    <row r="2" spans="2:80" s="182" customFormat="1" ht="18.75">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row>
    <row r="3" spans="2:80" s="182" customFormat="1" ht="18.75">
      <c r="B3" s="184" t="s">
        <v>273</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BU3" s="183"/>
      <c r="BV3" s="183"/>
      <c r="BW3" s="183"/>
      <c r="BX3" s="183"/>
      <c r="BY3" s="183"/>
      <c r="BZ3" s="183"/>
      <c r="CA3" s="183"/>
      <c r="CB3" s="183"/>
    </row>
    <row r="4" spans="2:80" s="182" customFormat="1" ht="18.75">
      <c r="B4" s="185" t="s">
        <v>274</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row>
    <row r="5" spans="2:80" s="186" customFormat="1" ht="24" customHeight="1">
      <c r="B5" s="435" t="s">
        <v>275</v>
      </c>
      <c r="C5" s="435">
        <v>2000</v>
      </c>
      <c r="D5" s="435"/>
      <c r="F5" s="435">
        <v>2001</v>
      </c>
      <c r="G5" s="435"/>
      <c r="H5" s="435"/>
      <c r="J5" s="435">
        <v>2002</v>
      </c>
      <c r="K5" s="435"/>
      <c r="L5" s="435"/>
      <c r="N5" s="435">
        <v>2003</v>
      </c>
      <c r="O5" s="435"/>
      <c r="P5" s="435"/>
      <c r="R5" s="435">
        <v>2004</v>
      </c>
      <c r="S5" s="435"/>
      <c r="T5" s="435"/>
      <c r="V5" s="435">
        <v>2005</v>
      </c>
      <c r="W5" s="435"/>
      <c r="X5" s="435"/>
      <c r="Z5" s="435">
        <v>2006</v>
      </c>
      <c r="AA5" s="435"/>
      <c r="AB5" s="435"/>
      <c r="AD5" s="435">
        <v>2007</v>
      </c>
      <c r="AE5" s="435"/>
      <c r="AF5" s="435"/>
      <c r="AH5" s="435">
        <v>2008</v>
      </c>
      <c r="AI5" s="435"/>
      <c r="AJ5" s="435"/>
      <c r="AL5" s="435">
        <v>2009</v>
      </c>
      <c r="AM5" s="435"/>
      <c r="AN5" s="435"/>
      <c r="AP5" s="435">
        <v>2010</v>
      </c>
      <c r="AQ5" s="435"/>
      <c r="AR5" s="435"/>
      <c r="AT5" s="435">
        <v>2011</v>
      </c>
      <c r="AU5" s="435"/>
      <c r="AV5" s="435"/>
      <c r="AX5" s="435">
        <v>2012</v>
      </c>
      <c r="AY5" s="435"/>
      <c r="AZ5" s="435"/>
      <c r="BB5" s="435">
        <v>2013</v>
      </c>
      <c r="BC5" s="435"/>
      <c r="BD5" s="435"/>
      <c r="BF5" s="435">
        <v>2014</v>
      </c>
      <c r="BG5" s="435"/>
      <c r="BH5" s="435"/>
      <c r="BJ5" s="435">
        <v>2015</v>
      </c>
      <c r="BK5" s="435"/>
      <c r="BL5" s="435"/>
      <c r="BN5" s="435">
        <v>2016</v>
      </c>
      <c r="BO5" s="435"/>
      <c r="BP5" s="435"/>
      <c r="BR5" s="435">
        <v>2017</v>
      </c>
      <c r="BS5" s="435"/>
      <c r="BT5" s="435"/>
      <c r="BV5" s="435" t="s">
        <v>39</v>
      </c>
      <c r="BW5" s="435"/>
      <c r="BX5" s="435"/>
      <c r="BZ5" s="435" t="s">
        <v>276</v>
      </c>
      <c r="CA5" s="435"/>
      <c r="CB5" s="435"/>
    </row>
    <row r="6" spans="2:80" ht="39.950000000000003" customHeight="1">
      <c r="B6" s="435"/>
      <c r="C6" s="187" t="s">
        <v>277</v>
      </c>
      <c r="D6" s="187" t="s">
        <v>278</v>
      </c>
      <c r="F6" s="187" t="s">
        <v>277</v>
      </c>
      <c r="G6" s="187" t="s">
        <v>278</v>
      </c>
      <c r="H6" s="187" t="s">
        <v>279</v>
      </c>
      <c r="J6" s="187" t="s">
        <v>277</v>
      </c>
      <c r="K6" s="187" t="s">
        <v>278</v>
      </c>
      <c r="L6" s="187" t="s">
        <v>279</v>
      </c>
      <c r="N6" s="187" t="s">
        <v>277</v>
      </c>
      <c r="O6" s="187" t="s">
        <v>278</v>
      </c>
      <c r="P6" s="187" t="s">
        <v>279</v>
      </c>
      <c r="R6" s="187" t="s">
        <v>277</v>
      </c>
      <c r="S6" s="187" t="s">
        <v>278</v>
      </c>
      <c r="T6" s="187" t="s">
        <v>279</v>
      </c>
      <c r="V6" s="187" t="s">
        <v>277</v>
      </c>
      <c r="W6" s="187" t="s">
        <v>278</v>
      </c>
      <c r="X6" s="187" t="s">
        <v>279</v>
      </c>
      <c r="Z6" s="187" t="s">
        <v>277</v>
      </c>
      <c r="AA6" s="187" t="s">
        <v>278</v>
      </c>
      <c r="AB6" s="187" t="s">
        <v>279</v>
      </c>
      <c r="AD6" s="187" t="s">
        <v>277</v>
      </c>
      <c r="AE6" s="187" t="s">
        <v>278</v>
      </c>
      <c r="AF6" s="187" t="s">
        <v>279</v>
      </c>
      <c r="AH6" s="187" t="s">
        <v>277</v>
      </c>
      <c r="AI6" s="187" t="s">
        <v>278</v>
      </c>
      <c r="AJ6" s="187" t="s">
        <v>279</v>
      </c>
      <c r="AL6" s="187" t="s">
        <v>277</v>
      </c>
      <c r="AM6" s="187" t="s">
        <v>278</v>
      </c>
      <c r="AN6" s="187" t="s">
        <v>279</v>
      </c>
      <c r="AP6" s="187" t="s">
        <v>277</v>
      </c>
      <c r="AQ6" s="187" t="s">
        <v>278</v>
      </c>
      <c r="AR6" s="187" t="s">
        <v>279</v>
      </c>
      <c r="AT6" s="187" t="s">
        <v>277</v>
      </c>
      <c r="AU6" s="187" t="s">
        <v>278</v>
      </c>
      <c r="AV6" s="187" t="s">
        <v>279</v>
      </c>
      <c r="AX6" s="187" t="s">
        <v>277</v>
      </c>
      <c r="AY6" s="187" t="s">
        <v>278</v>
      </c>
      <c r="AZ6" s="187" t="s">
        <v>279</v>
      </c>
      <c r="BB6" s="187" t="s">
        <v>277</v>
      </c>
      <c r="BC6" s="187" t="s">
        <v>278</v>
      </c>
      <c r="BD6" s="187" t="s">
        <v>279</v>
      </c>
      <c r="BF6" s="187" t="s">
        <v>277</v>
      </c>
      <c r="BG6" s="187" t="s">
        <v>278</v>
      </c>
      <c r="BH6" s="187" t="s">
        <v>279</v>
      </c>
      <c r="BJ6" s="187" t="s">
        <v>277</v>
      </c>
      <c r="BK6" s="187" t="s">
        <v>278</v>
      </c>
      <c r="BL6" s="187" t="s">
        <v>279</v>
      </c>
      <c r="BN6" s="187" t="s">
        <v>277</v>
      </c>
      <c r="BO6" s="187" t="s">
        <v>278</v>
      </c>
      <c r="BP6" s="187" t="s">
        <v>279</v>
      </c>
      <c r="BR6" s="187" t="s">
        <v>277</v>
      </c>
      <c r="BS6" s="187" t="s">
        <v>278</v>
      </c>
      <c r="BT6" s="187" t="s">
        <v>279</v>
      </c>
      <c r="BV6" s="187" t="s">
        <v>277</v>
      </c>
      <c r="BW6" s="187" t="s">
        <v>278</v>
      </c>
      <c r="BX6" s="187" t="s">
        <v>279</v>
      </c>
      <c r="BZ6" s="187" t="s">
        <v>277</v>
      </c>
      <c r="CA6" s="187" t="s">
        <v>278</v>
      </c>
      <c r="CB6" s="187" t="s">
        <v>279</v>
      </c>
    </row>
    <row r="7" spans="2:80">
      <c r="B7" s="188" t="s">
        <v>280</v>
      </c>
      <c r="C7" s="189">
        <v>11856</v>
      </c>
      <c r="D7" s="190">
        <f t="shared" ref="D7:D38" si="0">C7/C$69</f>
        <v>0.74215962441314554</v>
      </c>
      <c r="E7" s="191"/>
      <c r="F7" s="189">
        <v>12764</v>
      </c>
      <c r="G7" s="190">
        <f t="shared" ref="G7:G38" si="1">F7/F$69</f>
        <v>0.74226564317283084</v>
      </c>
      <c r="H7" s="190">
        <f t="shared" ref="H7:H38" si="2">IF(C7&gt;0,F7/C7-1,"")</f>
        <v>7.6585695006747612E-2</v>
      </c>
      <c r="I7" s="191"/>
      <c r="J7" s="189">
        <v>13574</v>
      </c>
      <c r="K7" s="190">
        <f t="shared" ref="K7:K38" si="3">J7/J$69</f>
        <v>0.75015197568389058</v>
      </c>
      <c r="L7" s="190">
        <f t="shared" ref="L7:L38" si="4">IF(F7&gt;0,J7/F7-1,"")</f>
        <v>6.3459730492008815E-2</v>
      </c>
      <c r="M7" s="191"/>
      <c r="N7" s="189">
        <v>14537</v>
      </c>
      <c r="O7" s="190">
        <f t="shared" ref="O7:O38" si="5">N7/N$69</f>
        <v>0.76458212801767211</v>
      </c>
      <c r="P7" s="190">
        <f t="shared" ref="P7:P38" si="6">IF(J7&gt;0,N7/J7-1,"")</f>
        <v>7.0944452630028021E-2</v>
      </c>
      <c r="Q7" s="191"/>
      <c r="R7" s="189">
        <v>15491</v>
      </c>
      <c r="S7" s="190">
        <f t="shared" ref="S7:S38" si="7">R7/R$69</f>
        <v>0.7725028674013863</v>
      </c>
      <c r="T7" s="190">
        <f t="shared" ref="T7:T38" si="8">IF(N7&gt;0,R7/N7-1,"")</f>
        <v>6.5625644906101677E-2</v>
      </c>
      <c r="U7" s="191"/>
      <c r="V7" s="189">
        <v>16477</v>
      </c>
      <c r="W7" s="190">
        <f t="shared" ref="W7:W38" si="9">V7/V$69</f>
        <v>0.77578982061302326</v>
      </c>
      <c r="X7" s="190">
        <f t="shared" ref="X7:X38" si="10">IF(R7&gt;0,V7/R7-1,"")</f>
        <v>6.3649861209734704E-2</v>
      </c>
      <c r="Y7" s="191"/>
      <c r="Z7" s="189">
        <v>17483</v>
      </c>
      <c r="AA7" s="190">
        <f t="shared" ref="AA7:AA38" si="11">Z7/Z$69</f>
        <v>0.77259269079499759</v>
      </c>
      <c r="AB7" s="190">
        <f t="shared" ref="AB7:AB38" si="12">IF(V7&gt;0,Z7/V7-1,"")</f>
        <v>6.1054803665715918E-2</v>
      </c>
      <c r="AC7" s="191"/>
      <c r="AD7" s="189">
        <v>18382</v>
      </c>
      <c r="AE7" s="190">
        <f t="shared" ref="AE7:AE38" si="13">AD7/AD$69</f>
        <v>0.77313257065948859</v>
      </c>
      <c r="AF7" s="190">
        <f t="shared" ref="AF7:AF38" si="14">IF(Z7&gt;0,AD7/Z7-1,"")</f>
        <v>5.1421380769890668E-2</v>
      </c>
      <c r="AG7" s="191"/>
      <c r="AH7" s="189">
        <v>18513</v>
      </c>
      <c r="AI7" s="190">
        <f t="shared" ref="AI7:AI38" si="15">AH7/AH$69</f>
        <v>0.76725102573666537</v>
      </c>
      <c r="AJ7" s="190">
        <f t="shared" ref="AJ7:AJ38" si="16">IF(AD7&gt;0,AH7/AD7-1,"")</f>
        <v>7.1265368295070353E-3</v>
      </c>
      <c r="AK7" s="191"/>
      <c r="AL7" s="189">
        <v>17573</v>
      </c>
      <c r="AM7" s="190">
        <f t="shared" ref="AM7:AM38" si="17">AL7/AL$69</f>
        <v>0.76198941982482005</v>
      </c>
      <c r="AN7" s="190">
        <f t="shared" ref="AN7:AN38" si="18">IF(AH7&gt;0,AL7/AH7-1,"")</f>
        <v>-5.0775130989034745E-2</v>
      </c>
      <c r="AO7" s="191"/>
      <c r="AP7" s="189">
        <v>17434</v>
      </c>
      <c r="AQ7" s="190">
        <f t="shared" ref="AQ7:AQ38" si="19">AP7/AP$69</f>
        <v>0.75674971785745293</v>
      </c>
      <c r="AR7" s="190">
        <f t="shared" ref="AR7:AR38" si="20">IF(AL7&gt;0,AP7/AL7-1,"")</f>
        <v>-7.909861719683553E-3</v>
      </c>
      <c r="AS7" s="191"/>
      <c r="AT7" s="189">
        <v>17167</v>
      </c>
      <c r="AU7" s="190">
        <f t="shared" ref="AU7:AU38" si="21">AT7/AT$69</f>
        <v>0.75422872457273404</v>
      </c>
      <c r="AV7" s="190">
        <f t="shared" ref="AV7:AV38" si="22">IF(AP7&gt;0,AT7/AP7-1,"")</f>
        <v>-1.5314901915796764E-2</v>
      </c>
      <c r="AW7" s="191"/>
      <c r="AX7" s="189">
        <v>16462</v>
      </c>
      <c r="AY7" s="190">
        <f t="shared" ref="AY7:AY38" si="23">AX7/AX$69</f>
        <v>0.74664368650217705</v>
      </c>
      <c r="AZ7" s="190">
        <f t="shared" ref="AZ7:AZ38" si="24">IF(AT7&gt;0,AX7/AT7-1,"")</f>
        <v>-4.1067163744393342E-2</v>
      </c>
      <c r="BA7" s="191"/>
      <c r="BB7" s="189">
        <v>16221</v>
      </c>
      <c r="BC7" s="190">
        <f t="shared" ref="BC7:BC38" si="25">BB7/BB$69</f>
        <v>0.74071875428101741</v>
      </c>
      <c r="BD7" s="190">
        <f t="shared" ref="BD7:BD38" si="26">IF(AX7&gt;0,BB7/AX7-1,"")</f>
        <v>-1.4639776454865805E-2</v>
      </c>
      <c r="BE7" s="191"/>
      <c r="BF7" s="189">
        <v>16413</v>
      </c>
      <c r="BG7" s="190">
        <f t="shared" ref="BG7:BG38" si="27">BF7/BF$69</f>
        <v>0.73872535781798543</v>
      </c>
      <c r="BH7" s="190">
        <f t="shared" ref="BH7:BH38" si="28">IF(BB7&gt;0,BF7/BB7-1,"")</f>
        <v>1.1836508230072207E-2</v>
      </c>
      <c r="BI7" s="191"/>
      <c r="BJ7" s="189">
        <v>17235</v>
      </c>
      <c r="BK7" s="190">
        <f t="shared" ref="BK7:BK38" si="29">BJ7/BJ$69</f>
        <v>0.74228002928636028</v>
      </c>
      <c r="BL7" s="190">
        <f t="shared" ref="BL7:BL38" si="30">IF(BF7&gt;0,BJ7/BF7-1,"")</f>
        <v>5.0082251873514894E-2</v>
      </c>
      <c r="BM7" s="191"/>
      <c r="BN7" s="189">
        <v>17659</v>
      </c>
      <c r="BO7" s="190">
        <f t="shared" ref="BO7:BO38" si="31">BN7/BN$69</f>
        <v>0.73643604820884945</v>
      </c>
      <c r="BP7" s="190">
        <f t="shared" ref="BP7:BP38" si="32">IF(BJ7&gt;0,BN7/BJ7-1,"")</f>
        <v>2.4601102407890929E-2</v>
      </c>
      <c r="BQ7" s="191"/>
      <c r="BR7" s="189">
        <v>18490</v>
      </c>
      <c r="BS7" s="190">
        <f t="shared" ref="BS7:BS38" si="33">BR7/BR$69</f>
        <v>0.74051824262084986</v>
      </c>
      <c r="BT7" s="190">
        <f t="shared" ref="BT7:BT38" si="34">IF(BN7&gt;0,BR7/BN7-1,"")</f>
        <v>4.7058157313551119E-2</v>
      </c>
      <c r="BU7" s="191"/>
      <c r="BV7" s="189">
        <v>19118</v>
      </c>
      <c r="BW7" s="190">
        <f t="shared" ref="BW7:BW38" si="35">BV7/BV$69</f>
        <v>0.74184160490473794</v>
      </c>
      <c r="BX7" s="190">
        <f t="shared" ref="BX7:BX38" si="36">IF(BR7&gt;0,BV7/BR7-1,"")</f>
        <v>3.3964305029745789E-2</v>
      </c>
      <c r="BY7" s="191"/>
      <c r="BZ7" s="189">
        <v>19633</v>
      </c>
      <c r="CA7" s="190">
        <f>BZ7/BZ$69</f>
        <v>0.74294255657307195</v>
      </c>
      <c r="CB7" s="190">
        <f>IF(BV7&gt;0,BZ7/BV7-1,"")</f>
        <v>2.6937964222198962E-2</v>
      </c>
    </row>
    <row r="8" spans="2:80" ht="12.75" customHeight="1" outlineLevel="1">
      <c r="B8" s="192" t="s">
        <v>281</v>
      </c>
      <c r="C8" s="193">
        <v>15186</v>
      </c>
      <c r="D8" s="194">
        <f t="shared" si="0"/>
        <v>0.9506103286384977</v>
      </c>
      <c r="E8" s="191"/>
      <c r="F8" s="193">
        <v>16036</v>
      </c>
      <c r="G8" s="190">
        <f t="shared" si="1"/>
        <v>0.93254245173296113</v>
      </c>
      <c r="H8" s="194">
        <f t="shared" si="2"/>
        <v>5.5972606347951981E-2</v>
      </c>
      <c r="I8" s="191"/>
      <c r="J8" s="193">
        <v>16938</v>
      </c>
      <c r="K8" s="190">
        <f t="shared" si="3"/>
        <v>0.93605968499585523</v>
      </c>
      <c r="L8" s="194">
        <f t="shared" si="4"/>
        <v>5.624844100773263E-2</v>
      </c>
      <c r="M8" s="191"/>
      <c r="N8" s="193">
        <v>17616</v>
      </c>
      <c r="O8" s="190">
        <f t="shared" si="5"/>
        <v>0.92652395729237891</v>
      </c>
      <c r="P8" s="194">
        <f t="shared" si="6"/>
        <v>4.0028338646829642E-2</v>
      </c>
      <c r="Q8" s="191"/>
      <c r="R8" s="193">
        <v>18198</v>
      </c>
      <c r="S8" s="190">
        <f t="shared" si="7"/>
        <v>0.90749513788460578</v>
      </c>
      <c r="T8" s="194">
        <f t="shared" si="8"/>
        <v>3.3038147138964469E-2</v>
      </c>
      <c r="U8" s="191"/>
      <c r="V8" s="193">
        <v>18973</v>
      </c>
      <c r="W8" s="190">
        <f t="shared" si="9"/>
        <v>0.89330947784735626</v>
      </c>
      <c r="X8" s="194">
        <f t="shared" si="10"/>
        <v>4.2587097483239855E-2</v>
      </c>
      <c r="Y8" s="191"/>
      <c r="Z8" s="193">
        <v>19723</v>
      </c>
      <c r="AA8" s="190">
        <f t="shared" si="11"/>
        <v>0.87158071501171064</v>
      </c>
      <c r="AB8" s="194">
        <f t="shared" si="12"/>
        <v>3.9529858219575109E-2</v>
      </c>
      <c r="AC8" s="191"/>
      <c r="AD8" s="193">
        <v>20873</v>
      </c>
      <c r="AE8" s="190">
        <f t="shared" si="13"/>
        <v>0.87790208613728127</v>
      </c>
      <c r="AF8" s="194">
        <f t="shared" si="14"/>
        <v>5.8307559701870959E-2</v>
      </c>
      <c r="AG8" s="191"/>
      <c r="AH8" s="193">
        <v>20844</v>
      </c>
      <c r="AI8" s="190">
        <f t="shared" si="15"/>
        <v>0.86385676986199178</v>
      </c>
      <c r="AJ8" s="194">
        <f t="shared" si="16"/>
        <v>-1.3893546687108183E-3</v>
      </c>
      <c r="AK8" s="191"/>
      <c r="AL8" s="193">
        <v>19032</v>
      </c>
      <c r="AM8" s="190">
        <f t="shared" si="17"/>
        <v>0.8252536640360767</v>
      </c>
      <c r="AN8" s="194">
        <f t="shared" si="18"/>
        <v>-8.6931491076568834E-2</v>
      </c>
      <c r="AO8" s="191"/>
      <c r="AP8" s="193">
        <v>18479</v>
      </c>
      <c r="AQ8" s="190">
        <f t="shared" si="19"/>
        <v>0.80210955812136475</v>
      </c>
      <c r="AR8" s="194">
        <f t="shared" si="20"/>
        <v>-2.905632618747378E-2</v>
      </c>
      <c r="AS8" s="191"/>
      <c r="AT8" s="193">
        <v>17167</v>
      </c>
      <c r="AU8" s="190">
        <f t="shared" si="21"/>
        <v>0.75422872457273404</v>
      </c>
      <c r="AV8" s="194">
        <f t="shared" si="22"/>
        <v>-7.0999512960658095E-2</v>
      </c>
      <c r="AW8" s="191"/>
      <c r="AX8" s="193">
        <v>16909</v>
      </c>
      <c r="AY8" s="190">
        <f t="shared" si="23"/>
        <v>0.76691763425253989</v>
      </c>
      <c r="AZ8" s="194">
        <f t="shared" si="24"/>
        <v>-1.5028834391565216E-2</v>
      </c>
      <c r="BA8" s="191"/>
      <c r="BB8" s="193">
        <v>16637</v>
      </c>
      <c r="BC8" s="190">
        <f t="shared" si="25"/>
        <v>0.75971505548198548</v>
      </c>
      <c r="BD8" s="194">
        <f t="shared" si="26"/>
        <v>-1.6086107989827902E-2</v>
      </c>
      <c r="BE8" s="191"/>
      <c r="BF8" s="193">
        <v>17392</v>
      </c>
      <c r="BG8" s="190">
        <f t="shared" si="27"/>
        <v>0.78278872985867309</v>
      </c>
      <c r="BH8" s="194">
        <f t="shared" si="28"/>
        <v>4.5380777784456372E-2</v>
      </c>
      <c r="BI8" s="191"/>
      <c r="BJ8" s="193">
        <v>18590</v>
      </c>
      <c r="BK8" s="190">
        <f t="shared" si="29"/>
        <v>0.80063740901847624</v>
      </c>
      <c r="BL8" s="194">
        <f t="shared" si="30"/>
        <v>6.8882244710211538E-2</v>
      </c>
      <c r="BM8" s="191"/>
      <c r="BN8" s="195">
        <v>18539</v>
      </c>
      <c r="BO8" s="190">
        <f t="shared" si="31"/>
        <v>0.77313482630635144</v>
      </c>
      <c r="BP8" s="196">
        <f t="shared" si="32"/>
        <v>-2.7434104357181299E-3</v>
      </c>
      <c r="BQ8" s="191"/>
      <c r="BR8" s="195">
        <v>19788</v>
      </c>
      <c r="BS8" s="190">
        <f t="shared" si="33"/>
        <v>0.79250270335215667</v>
      </c>
      <c r="BT8" s="196">
        <f t="shared" si="34"/>
        <v>6.7371487135228447E-2</v>
      </c>
      <c r="BU8" s="191"/>
      <c r="BV8" s="195">
        <v>19919</v>
      </c>
      <c r="BW8" s="190">
        <f t="shared" si="35"/>
        <v>0.77292305304411935</v>
      </c>
      <c r="BX8" s="196">
        <f t="shared" si="36"/>
        <v>6.620173842732946E-3</v>
      </c>
      <c r="BY8" s="191"/>
      <c r="BZ8" s="193"/>
      <c r="CA8" s="190"/>
      <c r="CB8" s="194"/>
    </row>
    <row r="9" spans="2:80" ht="12.75" customHeight="1" outlineLevel="1">
      <c r="B9" s="192" t="s">
        <v>282</v>
      </c>
      <c r="C9" s="193">
        <v>12101</v>
      </c>
      <c r="D9" s="194">
        <f t="shared" si="0"/>
        <v>0.75749608763693266</v>
      </c>
      <c r="E9" s="191"/>
      <c r="F9" s="193">
        <v>12922</v>
      </c>
      <c r="G9" s="190">
        <f t="shared" si="1"/>
        <v>0.75145382647127235</v>
      </c>
      <c r="H9" s="194">
        <f t="shared" si="2"/>
        <v>6.7845632592347771E-2</v>
      </c>
      <c r="I9" s="191"/>
      <c r="J9" s="193">
        <v>13650</v>
      </c>
      <c r="K9" s="190">
        <f t="shared" si="3"/>
        <v>0.75435203094777559</v>
      </c>
      <c r="L9" s="194">
        <f t="shared" si="4"/>
        <v>5.6338028169014009E-2</v>
      </c>
      <c r="M9" s="191"/>
      <c r="N9" s="193">
        <v>14334</v>
      </c>
      <c r="O9" s="190">
        <f t="shared" si="5"/>
        <v>0.75390522274233418</v>
      </c>
      <c r="P9" s="194">
        <f t="shared" si="6"/>
        <v>5.0109890109890198E-2</v>
      </c>
      <c r="Q9" s="191"/>
      <c r="R9" s="193">
        <v>15475</v>
      </c>
      <c r="S9" s="190">
        <f t="shared" si="7"/>
        <v>0.77170498179823466</v>
      </c>
      <c r="T9" s="194">
        <f t="shared" si="8"/>
        <v>7.9600948793079329E-2</v>
      </c>
      <c r="U9" s="191"/>
      <c r="V9" s="193">
        <v>16355</v>
      </c>
      <c r="W9" s="190">
        <f t="shared" si="9"/>
        <v>0.77004567070012708</v>
      </c>
      <c r="X9" s="194">
        <f t="shared" si="10"/>
        <v>5.6865912762520177E-2</v>
      </c>
      <c r="Y9" s="191"/>
      <c r="Z9" s="193">
        <v>17363</v>
      </c>
      <c r="AA9" s="190">
        <f t="shared" si="11"/>
        <v>0.76728976092624512</v>
      </c>
      <c r="AB9" s="194">
        <f t="shared" si="12"/>
        <v>6.1632528278813714E-2</v>
      </c>
      <c r="AC9" s="191"/>
      <c r="AD9" s="193">
        <v>18029</v>
      </c>
      <c r="AE9" s="190">
        <f t="shared" si="13"/>
        <v>0.75828566621803495</v>
      </c>
      <c r="AF9" s="194">
        <f t="shared" si="14"/>
        <v>3.835742671197373E-2</v>
      </c>
      <c r="AG9" s="191"/>
      <c r="AH9" s="193">
        <v>18009</v>
      </c>
      <c r="AI9" s="190">
        <f t="shared" si="15"/>
        <v>0.74636329727713535</v>
      </c>
      <c r="AJ9" s="194">
        <f t="shared" si="16"/>
        <v>-1.1093238671030514E-3</v>
      </c>
      <c r="AK9" s="191"/>
      <c r="AL9" s="193">
        <v>16794</v>
      </c>
      <c r="AM9" s="190">
        <f t="shared" si="17"/>
        <v>0.72821090972161995</v>
      </c>
      <c r="AN9" s="194">
        <f t="shared" si="18"/>
        <v>-6.746626686656676E-2</v>
      </c>
      <c r="AO9" s="191"/>
      <c r="AP9" s="193">
        <v>16924</v>
      </c>
      <c r="AQ9" s="190">
        <f t="shared" si="19"/>
        <v>0.73461237954683567</v>
      </c>
      <c r="AR9" s="194">
        <f t="shared" si="20"/>
        <v>7.7408598308918997E-3</v>
      </c>
      <c r="AS9" s="191"/>
      <c r="AT9" s="193">
        <v>16752</v>
      </c>
      <c r="AU9" s="190">
        <f t="shared" si="21"/>
        <v>0.73599578225912743</v>
      </c>
      <c r="AV9" s="194">
        <f t="shared" si="22"/>
        <v>-1.0163082013708302E-2</v>
      </c>
      <c r="AW9" s="191"/>
      <c r="AX9" s="193">
        <v>16066</v>
      </c>
      <c r="AY9" s="190">
        <f t="shared" si="23"/>
        <v>0.72868287373004359</v>
      </c>
      <c r="AZ9" s="194">
        <f t="shared" si="24"/>
        <v>-4.0950334288443191E-2</v>
      </c>
      <c r="BA9" s="191"/>
      <c r="BB9" s="193">
        <v>15684</v>
      </c>
      <c r="BC9" s="190">
        <f t="shared" si="25"/>
        <v>0.71619708662496007</v>
      </c>
      <c r="BD9" s="194">
        <f t="shared" si="26"/>
        <v>-2.3776920204157892E-2</v>
      </c>
      <c r="BE9" s="191"/>
      <c r="BF9" s="193">
        <v>15518</v>
      </c>
      <c r="BG9" s="190">
        <f t="shared" si="27"/>
        <v>0.69844270411378162</v>
      </c>
      <c r="BH9" s="194">
        <f t="shared" si="28"/>
        <v>-1.0584034685029331E-2</v>
      </c>
      <c r="BI9" s="191"/>
      <c r="BJ9" s="193">
        <v>16034</v>
      </c>
      <c r="BK9" s="190">
        <f t="shared" si="29"/>
        <v>0.69055514880055124</v>
      </c>
      <c r="BL9" s="194">
        <f t="shared" si="30"/>
        <v>3.3251707694290422E-2</v>
      </c>
      <c r="BM9" s="191"/>
      <c r="BN9" s="195">
        <v>16716</v>
      </c>
      <c r="BO9" s="190">
        <f t="shared" si="31"/>
        <v>0.69710997122482177</v>
      </c>
      <c r="BP9" s="196">
        <f t="shared" si="32"/>
        <v>4.2534613945366173E-2</v>
      </c>
      <c r="BQ9" s="191"/>
      <c r="BR9" s="195">
        <v>17522</v>
      </c>
      <c r="BS9" s="190">
        <f t="shared" si="33"/>
        <v>0.70175017021106167</v>
      </c>
      <c r="BT9" s="196">
        <f t="shared" si="34"/>
        <v>4.821727686049293E-2</v>
      </c>
      <c r="BU9" s="191"/>
      <c r="BV9" s="195">
        <v>18050</v>
      </c>
      <c r="BW9" s="190">
        <f t="shared" si="35"/>
        <v>0.70039967405222925</v>
      </c>
      <c r="BX9" s="196">
        <f t="shared" si="36"/>
        <v>3.0133546398812827E-2</v>
      </c>
      <c r="BY9" s="191"/>
      <c r="BZ9" s="193"/>
      <c r="CA9" s="190"/>
      <c r="CB9" s="194"/>
    </row>
    <row r="10" spans="2:80" ht="12.75" customHeight="1" outlineLevel="1">
      <c r="B10" s="192" t="s">
        <v>283</v>
      </c>
      <c r="C10" s="193">
        <v>10714</v>
      </c>
      <c r="D10" s="194">
        <f t="shared" si="0"/>
        <v>0.67067292644757437</v>
      </c>
      <c r="E10" s="191"/>
      <c r="F10" s="193">
        <v>11334</v>
      </c>
      <c r="G10" s="190">
        <f t="shared" si="1"/>
        <v>0.65910676901605025</v>
      </c>
      <c r="H10" s="194">
        <f t="shared" si="2"/>
        <v>5.7868209818928484E-2</v>
      </c>
      <c r="I10" s="191"/>
      <c r="J10" s="193">
        <v>11955</v>
      </c>
      <c r="K10" s="190">
        <f t="shared" si="3"/>
        <v>0.66067974578612876</v>
      </c>
      <c r="L10" s="194">
        <f t="shared" si="4"/>
        <v>5.4790894653255595E-2</v>
      </c>
      <c r="M10" s="191"/>
      <c r="N10" s="193">
        <v>13037</v>
      </c>
      <c r="O10" s="190">
        <f t="shared" si="5"/>
        <v>0.68568873928364804</v>
      </c>
      <c r="P10" s="194">
        <f t="shared" si="6"/>
        <v>9.0506064408197417E-2</v>
      </c>
      <c r="Q10" s="191"/>
      <c r="R10" s="193">
        <v>14096</v>
      </c>
      <c r="S10" s="190">
        <f t="shared" si="7"/>
        <v>0.702937216376602</v>
      </c>
      <c r="T10" s="194">
        <f t="shared" si="8"/>
        <v>8.1230344404387589E-2</v>
      </c>
      <c r="U10" s="191"/>
      <c r="V10" s="193">
        <v>14880</v>
      </c>
      <c r="W10" s="190">
        <f t="shared" si="9"/>
        <v>0.70059795658929325</v>
      </c>
      <c r="X10" s="194">
        <f t="shared" si="10"/>
        <v>5.5618615209988675E-2</v>
      </c>
      <c r="Y10" s="191"/>
      <c r="Z10" s="193">
        <v>16175</v>
      </c>
      <c r="AA10" s="190">
        <f t="shared" si="11"/>
        <v>0.71479075522559543</v>
      </c>
      <c r="AB10" s="194">
        <f t="shared" si="12"/>
        <v>8.7029569892473013E-2</v>
      </c>
      <c r="AC10" s="191"/>
      <c r="AD10" s="193">
        <v>17292</v>
      </c>
      <c r="AE10" s="190">
        <f t="shared" si="13"/>
        <v>0.72728802153432037</v>
      </c>
      <c r="AF10" s="194">
        <f t="shared" si="14"/>
        <v>6.9057187017001587E-2</v>
      </c>
      <c r="AG10" s="191"/>
      <c r="AH10" s="193">
        <v>17415</v>
      </c>
      <c r="AI10" s="190">
        <f t="shared" si="15"/>
        <v>0.72174561730697506</v>
      </c>
      <c r="AJ10" s="194">
        <f t="shared" si="16"/>
        <v>7.1131158917419057E-3</v>
      </c>
      <c r="AK10" s="191"/>
      <c r="AL10" s="193">
        <v>16712</v>
      </c>
      <c r="AM10" s="190">
        <f t="shared" si="17"/>
        <v>0.72465527707917787</v>
      </c>
      <c r="AN10" s="194">
        <f t="shared" si="18"/>
        <v>-4.0367499282227937E-2</v>
      </c>
      <c r="AO10" s="191"/>
      <c r="AP10" s="193">
        <v>16520</v>
      </c>
      <c r="AQ10" s="190">
        <f t="shared" si="19"/>
        <v>0.71707613508117019</v>
      </c>
      <c r="AR10" s="194">
        <f t="shared" si="20"/>
        <v>-1.1488750598372399E-2</v>
      </c>
      <c r="AS10" s="191"/>
      <c r="AT10" s="193">
        <v>16279</v>
      </c>
      <c r="AU10" s="190">
        <f t="shared" si="21"/>
        <v>0.71521462150169146</v>
      </c>
      <c r="AV10" s="194">
        <f t="shared" si="22"/>
        <v>-1.4588377723970924E-2</v>
      </c>
      <c r="AW10" s="191"/>
      <c r="AX10" s="193">
        <v>15355</v>
      </c>
      <c r="AY10" s="190">
        <f t="shared" si="23"/>
        <v>0.69643505079825829</v>
      </c>
      <c r="AZ10" s="194">
        <f t="shared" si="24"/>
        <v>-5.6760243258185406E-2</v>
      </c>
      <c r="BA10" s="191"/>
      <c r="BB10" s="193">
        <v>15559</v>
      </c>
      <c r="BC10" s="190">
        <f t="shared" si="25"/>
        <v>0.7104890634275538</v>
      </c>
      <c r="BD10" s="194">
        <f t="shared" si="26"/>
        <v>1.328557473135783E-2</v>
      </c>
      <c r="BE10" s="191"/>
      <c r="BF10" s="193">
        <v>15667</v>
      </c>
      <c r="BG10" s="190">
        <f t="shared" si="27"/>
        <v>0.70514897830587808</v>
      </c>
      <c r="BH10" s="194">
        <f t="shared" si="28"/>
        <v>6.941320136255591E-3</v>
      </c>
      <c r="BI10" s="191"/>
      <c r="BJ10" s="193">
        <v>16648</v>
      </c>
      <c r="BK10" s="190">
        <f t="shared" si="29"/>
        <v>0.71699900943193073</v>
      </c>
      <c r="BL10" s="194">
        <f t="shared" si="30"/>
        <v>6.2615689027893051E-2</v>
      </c>
      <c r="BM10" s="191"/>
      <c r="BN10" s="195">
        <v>17146</v>
      </c>
      <c r="BO10" s="190">
        <f t="shared" si="31"/>
        <v>0.71504232870428286</v>
      </c>
      <c r="BP10" s="196">
        <f t="shared" si="32"/>
        <v>2.9913503123498275E-2</v>
      </c>
      <c r="BQ10" s="191"/>
      <c r="BR10" s="195">
        <v>17915</v>
      </c>
      <c r="BS10" s="190">
        <f t="shared" si="33"/>
        <v>0.71748968721214301</v>
      </c>
      <c r="BT10" s="196">
        <f t="shared" si="34"/>
        <v>4.4850110813017707E-2</v>
      </c>
      <c r="BU10" s="191"/>
      <c r="BV10" s="195">
        <v>18525</v>
      </c>
      <c r="BW10" s="190">
        <f t="shared" si="35"/>
        <v>0.71883124442202473</v>
      </c>
      <c r="BX10" s="196">
        <f t="shared" si="36"/>
        <v>3.4049679039910741E-2</v>
      </c>
      <c r="BY10" s="191"/>
      <c r="BZ10" s="193"/>
      <c r="CA10" s="190"/>
      <c r="CB10" s="194"/>
    </row>
    <row r="11" spans="2:80" ht="12.75" customHeight="1" outlineLevel="1">
      <c r="B11" s="192" t="s">
        <v>284</v>
      </c>
      <c r="C11" s="193">
        <v>10600</v>
      </c>
      <c r="D11" s="194">
        <f t="shared" si="0"/>
        <v>0.66353677621283258</v>
      </c>
      <c r="E11" s="191"/>
      <c r="F11" s="193">
        <v>11474</v>
      </c>
      <c r="G11" s="190">
        <f t="shared" si="1"/>
        <v>0.66724819725517559</v>
      </c>
      <c r="H11" s="194">
        <f t="shared" si="2"/>
        <v>8.2452830188679327E-2</v>
      </c>
      <c r="I11" s="191"/>
      <c r="J11" s="193">
        <v>12488</v>
      </c>
      <c r="K11" s="190">
        <f t="shared" si="3"/>
        <v>0.69013539651837519</v>
      </c>
      <c r="L11" s="194">
        <f t="shared" si="4"/>
        <v>8.8373714484922372E-2</v>
      </c>
      <c r="M11" s="191"/>
      <c r="N11" s="193">
        <v>13326</v>
      </c>
      <c r="O11" s="190">
        <f t="shared" si="5"/>
        <v>0.70088886551307006</v>
      </c>
      <c r="P11" s="194">
        <f t="shared" si="6"/>
        <v>6.710442024343366E-2</v>
      </c>
      <c r="Q11" s="191"/>
      <c r="R11" s="193">
        <v>14064</v>
      </c>
      <c r="S11" s="190">
        <f t="shared" si="7"/>
        <v>0.70134144517029873</v>
      </c>
      <c r="T11" s="194">
        <f t="shared" si="8"/>
        <v>5.5380459252588832E-2</v>
      </c>
      <c r="U11" s="191"/>
      <c r="V11" s="193">
        <v>14763</v>
      </c>
      <c r="W11" s="190">
        <f t="shared" si="9"/>
        <v>0.69508922265643391</v>
      </c>
      <c r="X11" s="194">
        <f t="shared" si="10"/>
        <v>4.9701365187713398E-2</v>
      </c>
      <c r="Y11" s="191"/>
      <c r="Z11" s="193">
        <v>16307</v>
      </c>
      <c r="AA11" s="190">
        <f t="shared" si="11"/>
        <v>0.72062397808122325</v>
      </c>
      <c r="AB11" s="194">
        <f t="shared" si="12"/>
        <v>0.10458578879631508</v>
      </c>
      <c r="AC11" s="191"/>
      <c r="AD11" s="193">
        <v>17167</v>
      </c>
      <c r="AE11" s="190">
        <f t="shared" si="13"/>
        <v>0.72203061911170929</v>
      </c>
      <c r="AF11" s="194">
        <f t="shared" si="14"/>
        <v>5.2738087937695521E-2</v>
      </c>
      <c r="AG11" s="191"/>
      <c r="AH11" s="193">
        <v>17397</v>
      </c>
      <c r="AI11" s="190">
        <f t="shared" si="15"/>
        <v>0.72099962700484899</v>
      </c>
      <c r="AJ11" s="194">
        <f t="shared" si="16"/>
        <v>1.339779810100783E-2</v>
      </c>
      <c r="AK11" s="191"/>
      <c r="AL11" s="193">
        <v>16535</v>
      </c>
      <c r="AM11" s="190">
        <f t="shared" si="17"/>
        <v>0.71698031393634554</v>
      </c>
      <c r="AN11" s="194">
        <f t="shared" si="18"/>
        <v>-4.9548772776915606E-2</v>
      </c>
      <c r="AO11" s="191"/>
      <c r="AP11" s="193">
        <v>16314</v>
      </c>
      <c r="AQ11" s="190">
        <f t="shared" si="19"/>
        <v>0.70813438666550921</v>
      </c>
      <c r="AR11" s="194">
        <f t="shared" si="20"/>
        <v>-1.3365588146356244E-2</v>
      </c>
      <c r="AS11" s="191"/>
      <c r="AT11" s="193">
        <v>16227</v>
      </c>
      <c r="AU11" s="190">
        <f t="shared" si="21"/>
        <v>0.71293001186239624</v>
      </c>
      <c r="AV11" s="194">
        <f t="shared" si="22"/>
        <v>-5.3328429569694524E-3</v>
      </c>
      <c r="AW11" s="191"/>
      <c r="AX11" s="193">
        <v>15846</v>
      </c>
      <c r="AY11" s="190">
        <f t="shared" si="23"/>
        <v>0.71870464441219162</v>
      </c>
      <c r="AZ11" s="194">
        <f t="shared" si="24"/>
        <v>-2.3479386208171582E-2</v>
      </c>
      <c r="BA11" s="191"/>
      <c r="BB11" s="193">
        <v>15726</v>
      </c>
      <c r="BC11" s="190">
        <f t="shared" si="25"/>
        <v>0.71811498241928851</v>
      </c>
      <c r="BD11" s="194">
        <f t="shared" si="26"/>
        <v>-7.5728890571753471E-3</v>
      </c>
      <c r="BE11" s="191"/>
      <c r="BF11" s="193">
        <v>16245</v>
      </c>
      <c r="BG11" s="190">
        <f t="shared" si="27"/>
        <v>0.7311639211450176</v>
      </c>
      <c r="BH11" s="194">
        <f t="shared" si="28"/>
        <v>3.3002670736360207E-2</v>
      </c>
      <c r="BI11" s="191"/>
      <c r="BJ11" s="193">
        <v>17097</v>
      </c>
      <c r="BK11" s="190">
        <f t="shared" si="29"/>
        <v>0.73633662087083851</v>
      </c>
      <c r="BL11" s="194">
        <f t="shared" si="30"/>
        <v>5.2446906740535537E-2</v>
      </c>
      <c r="BM11" s="191"/>
      <c r="BN11" s="195">
        <v>17296</v>
      </c>
      <c r="BO11" s="190">
        <f t="shared" si="31"/>
        <v>0.72129780224362983</v>
      </c>
      <c r="BP11" s="196">
        <f t="shared" si="32"/>
        <v>1.1639468912674644E-2</v>
      </c>
      <c r="BQ11" s="191"/>
      <c r="BR11" s="195">
        <v>17783</v>
      </c>
      <c r="BS11" s="190">
        <f t="shared" si="33"/>
        <v>0.71220313188353557</v>
      </c>
      <c r="BT11" s="196">
        <f t="shared" si="34"/>
        <v>2.815679925994452E-2</v>
      </c>
      <c r="BU11" s="191"/>
      <c r="BV11" s="195">
        <v>18181</v>
      </c>
      <c r="BW11" s="190">
        <f t="shared" si="35"/>
        <v>0.70548290714368866</v>
      </c>
      <c r="BX11" s="196">
        <f t="shared" si="36"/>
        <v>2.2380925603104007E-2</v>
      </c>
      <c r="BY11" s="191"/>
      <c r="BZ11" s="193"/>
      <c r="CA11" s="190"/>
      <c r="CB11" s="194"/>
    </row>
    <row r="12" spans="2:80" ht="12.75" customHeight="1" outlineLevel="1">
      <c r="B12" s="192" t="s">
        <v>285</v>
      </c>
      <c r="C12" s="193">
        <v>12974</v>
      </c>
      <c r="D12" s="194">
        <f t="shared" si="0"/>
        <v>0.81214397496087642</v>
      </c>
      <c r="E12" s="191"/>
      <c r="F12" s="193">
        <v>13304</v>
      </c>
      <c r="G12" s="190">
        <f t="shared" si="1"/>
        <v>0.77366829495231448</v>
      </c>
      <c r="H12" s="194">
        <f t="shared" si="2"/>
        <v>2.5435486357330062E-2</v>
      </c>
      <c r="I12" s="191"/>
      <c r="J12" s="193">
        <v>13940</v>
      </c>
      <c r="K12" s="190">
        <f t="shared" si="3"/>
        <v>0.77037855761260021</v>
      </c>
      <c r="L12" s="194">
        <f t="shared" si="4"/>
        <v>4.7805171377029554E-2</v>
      </c>
      <c r="M12" s="191"/>
      <c r="N12" s="193">
        <v>14891</v>
      </c>
      <c r="O12" s="190">
        <f t="shared" si="5"/>
        <v>0.7832009677589018</v>
      </c>
      <c r="P12" s="194">
        <f t="shared" si="6"/>
        <v>6.822094691535141E-2</v>
      </c>
      <c r="Q12" s="191"/>
      <c r="R12" s="193">
        <v>16095</v>
      </c>
      <c r="S12" s="190">
        <f t="shared" si="7"/>
        <v>0.80262304892036107</v>
      </c>
      <c r="T12" s="194">
        <f t="shared" si="8"/>
        <v>8.0854207239271947E-2</v>
      </c>
      <c r="U12" s="191"/>
      <c r="V12" s="193">
        <v>17141</v>
      </c>
      <c r="W12" s="190">
        <f t="shared" si="9"/>
        <v>0.80705306276190025</v>
      </c>
      <c r="X12" s="194">
        <f t="shared" si="10"/>
        <v>6.4989127058092677E-2</v>
      </c>
      <c r="Y12" s="191"/>
      <c r="Z12" s="193">
        <v>17691</v>
      </c>
      <c r="AA12" s="190">
        <f t="shared" si="11"/>
        <v>0.78178443590083524</v>
      </c>
      <c r="AB12" s="194">
        <f t="shared" si="12"/>
        <v>3.2086809404352046E-2</v>
      </c>
      <c r="AC12" s="191"/>
      <c r="AD12" s="193">
        <v>18207</v>
      </c>
      <c r="AE12" s="190">
        <f t="shared" si="13"/>
        <v>0.76577220726783313</v>
      </c>
      <c r="AF12" s="194">
        <f t="shared" si="14"/>
        <v>2.916737324063079E-2</v>
      </c>
      <c r="AG12" s="191"/>
      <c r="AH12" s="193">
        <v>18506</v>
      </c>
      <c r="AI12" s="190">
        <f t="shared" si="15"/>
        <v>0.76696091839694969</v>
      </c>
      <c r="AJ12" s="194">
        <f t="shared" si="16"/>
        <v>1.6422255176580469E-2</v>
      </c>
      <c r="AK12" s="191"/>
      <c r="AL12" s="193">
        <v>16915</v>
      </c>
      <c r="AM12" s="190">
        <f t="shared" si="17"/>
        <v>0.73345763593790647</v>
      </c>
      <c r="AN12" s="194">
        <f t="shared" si="18"/>
        <v>-8.5972117151194238E-2</v>
      </c>
      <c r="AO12" s="191"/>
      <c r="AP12" s="193">
        <v>17217</v>
      </c>
      <c r="AQ12" s="190">
        <f t="shared" si="19"/>
        <v>0.74733049743901381</v>
      </c>
      <c r="AR12" s="194">
        <f t="shared" si="20"/>
        <v>1.7853975761158658E-2</v>
      </c>
      <c r="AS12" s="191"/>
      <c r="AT12" s="193">
        <v>17742</v>
      </c>
      <c r="AU12" s="190">
        <f t="shared" si="21"/>
        <v>0.77949123500724926</v>
      </c>
      <c r="AV12" s="194">
        <f t="shared" si="22"/>
        <v>3.0493117267816672E-2</v>
      </c>
      <c r="AW12" s="191"/>
      <c r="AX12" s="193">
        <v>17230</v>
      </c>
      <c r="AY12" s="190">
        <f t="shared" si="23"/>
        <v>0.78147677793904213</v>
      </c>
      <c r="AZ12" s="194">
        <f t="shared" si="24"/>
        <v>-2.8858076879720418E-2</v>
      </c>
      <c r="BA12" s="191"/>
      <c r="BB12" s="193">
        <v>16022</v>
      </c>
      <c r="BC12" s="190">
        <f t="shared" si="25"/>
        <v>0.73163158135074657</v>
      </c>
      <c r="BD12" s="194">
        <f t="shared" si="26"/>
        <v>-7.0110272780034788E-2</v>
      </c>
      <c r="BE12" s="191"/>
      <c r="BF12" s="193">
        <v>15959</v>
      </c>
      <c r="BG12" s="190">
        <f t="shared" si="27"/>
        <v>0.71829147538032223</v>
      </c>
      <c r="BH12" s="194">
        <f t="shared" si="28"/>
        <v>-3.9320933716140427E-3</v>
      </c>
      <c r="BI12" s="191"/>
      <c r="BJ12" s="193">
        <v>16932</v>
      </c>
      <c r="BK12" s="190">
        <f t="shared" si="29"/>
        <v>0.72923037167836691</v>
      </c>
      <c r="BL12" s="194">
        <f t="shared" si="30"/>
        <v>6.0968732376715407E-2</v>
      </c>
      <c r="BM12" s="191"/>
      <c r="BN12" s="195">
        <v>17780</v>
      </c>
      <c r="BO12" s="190">
        <f t="shared" si="31"/>
        <v>0.74148213019725595</v>
      </c>
      <c r="BP12" s="196">
        <f t="shared" si="32"/>
        <v>5.0082683675880091E-2</v>
      </c>
      <c r="BQ12" s="191"/>
      <c r="BR12" s="195">
        <v>19215</v>
      </c>
      <c r="BS12" s="190">
        <f t="shared" si="33"/>
        <v>0.76955424726661059</v>
      </c>
      <c r="BT12" s="196">
        <f t="shared" si="34"/>
        <v>8.0708661417322913E-2</v>
      </c>
      <c r="BU12" s="191"/>
      <c r="BV12" s="195">
        <v>20273</v>
      </c>
      <c r="BW12" s="190">
        <f t="shared" si="35"/>
        <v>0.7866594233828722</v>
      </c>
      <c r="BX12" s="196">
        <f t="shared" si="36"/>
        <v>5.5061150143117299E-2</v>
      </c>
      <c r="BY12" s="191"/>
      <c r="BZ12" s="193"/>
      <c r="CA12" s="190"/>
      <c r="CB12" s="194"/>
    </row>
    <row r="13" spans="2:80" ht="12.75" customHeight="1" outlineLevel="1">
      <c r="B13" s="192" t="s">
        <v>286</v>
      </c>
      <c r="C13" s="193">
        <v>10397</v>
      </c>
      <c r="D13" s="194">
        <f t="shared" si="0"/>
        <v>0.65082942097026608</v>
      </c>
      <c r="E13" s="191"/>
      <c r="F13" s="193">
        <v>11244</v>
      </c>
      <c r="G13" s="190">
        <f t="shared" si="1"/>
        <v>0.65387299371946961</v>
      </c>
      <c r="H13" s="194">
        <f t="shared" si="2"/>
        <v>8.1465807444455196E-2</v>
      </c>
      <c r="I13" s="191"/>
      <c r="J13" s="193">
        <v>11719</v>
      </c>
      <c r="K13" s="190">
        <f t="shared" si="3"/>
        <v>0.64763746891406471</v>
      </c>
      <c r="L13" s="194">
        <f t="shared" si="4"/>
        <v>4.2244752757025994E-2</v>
      </c>
      <c r="M13" s="191"/>
      <c r="N13" s="193">
        <v>13398</v>
      </c>
      <c r="O13" s="190">
        <f t="shared" si="5"/>
        <v>0.70467574817230316</v>
      </c>
      <c r="P13" s="194">
        <f t="shared" si="6"/>
        <v>0.14327161020564905</v>
      </c>
      <c r="Q13" s="191"/>
      <c r="R13" s="193">
        <v>13920</v>
      </c>
      <c r="S13" s="190">
        <f t="shared" si="7"/>
        <v>0.69416047474193388</v>
      </c>
      <c r="T13" s="194">
        <f t="shared" si="8"/>
        <v>3.8961038961038863E-2</v>
      </c>
      <c r="U13" s="191"/>
      <c r="V13" s="193">
        <v>14233</v>
      </c>
      <c r="W13" s="190">
        <f t="shared" si="9"/>
        <v>0.67013512877254111</v>
      </c>
      <c r="X13" s="194">
        <f t="shared" si="10"/>
        <v>2.2485632183907978E-2</v>
      </c>
      <c r="Y13" s="191"/>
      <c r="Z13" s="193">
        <v>15264</v>
      </c>
      <c r="AA13" s="190">
        <f t="shared" si="11"/>
        <v>0.67453267930531624</v>
      </c>
      <c r="AB13" s="194">
        <f t="shared" si="12"/>
        <v>7.2437293613433651E-2</v>
      </c>
      <c r="AC13" s="191"/>
      <c r="AD13" s="193">
        <v>16433</v>
      </c>
      <c r="AE13" s="190">
        <f t="shared" si="13"/>
        <v>0.69115915208613732</v>
      </c>
      <c r="AF13" s="194">
        <f t="shared" si="14"/>
        <v>7.6585429769391977E-2</v>
      </c>
      <c r="AG13" s="191"/>
      <c r="AH13" s="193">
        <v>16637</v>
      </c>
      <c r="AI13" s="190">
        <f t="shared" si="15"/>
        <v>0.68950225869285919</v>
      </c>
      <c r="AJ13" s="194">
        <f t="shared" si="16"/>
        <v>1.2414044909633049E-2</v>
      </c>
      <c r="AK13" s="191"/>
      <c r="AL13" s="193">
        <v>16248</v>
      </c>
      <c r="AM13" s="190">
        <f t="shared" si="17"/>
        <v>0.70453559968779811</v>
      </c>
      <c r="AN13" s="194">
        <f t="shared" si="18"/>
        <v>-2.3381619282322519E-2</v>
      </c>
      <c r="AO13" s="191"/>
      <c r="AP13" s="193">
        <v>16274</v>
      </c>
      <c r="AQ13" s="190">
        <f t="shared" si="19"/>
        <v>0.70639812483722542</v>
      </c>
      <c r="AR13" s="194">
        <f t="shared" si="20"/>
        <v>1.6001969473165012E-3</v>
      </c>
      <c r="AS13" s="191"/>
      <c r="AT13" s="193">
        <v>16230</v>
      </c>
      <c r="AU13" s="190">
        <f t="shared" si="21"/>
        <v>0.71306181626466325</v>
      </c>
      <c r="AV13" s="194">
        <f t="shared" si="22"/>
        <v>-2.7036991520216214E-3</v>
      </c>
      <c r="AW13" s="191"/>
      <c r="AX13" s="193">
        <v>14568</v>
      </c>
      <c r="AY13" s="190">
        <f t="shared" si="23"/>
        <v>0.66074020319303339</v>
      </c>
      <c r="AZ13" s="194">
        <f t="shared" si="24"/>
        <v>-0.10240295748613681</v>
      </c>
      <c r="BA13" s="191"/>
      <c r="BB13" s="193">
        <v>15652</v>
      </c>
      <c r="BC13" s="190">
        <f t="shared" si="25"/>
        <v>0.71473583268642404</v>
      </c>
      <c r="BD13" s="194">
        <f t="shared" si="26"/>
        <v>7.4409665019220306E-2</v>
      </c>
      <c r="BE13" s="191"/>
      <c r="BF13" s="193">
        <v>14987</v>
      </c>
      <c r="BG13" s="190">
        <f t="shared" si="27"/>
        <v>0.67454316320100816</v>
      </c>
      <c r="BH13" s="194">
        <f t="shared" si="28"/>
        <v>-4.2486583184257576E-2</v>
      </c>
      <c r="BI13" s="191"/>
      <c r="BJ13" s="193">
        <v>16960</v>
      </c>
      <c r="BK13" s="190">
        <f t="shared" si="29"/>
        <v>0.73043628063224086</v>
      </c>
      <c r="BL13" s="194">
        <f t="shared" si="30"/>
        <v>0.13164742777073468</v>
      </c>
      <c r="BM13" s="191"/>
      <c r="BN13" s="195">
        <v>16928</v>
      </c>
      <c r="BO13" s="190">
        <f t="shared" si="31"/>
        <v>0.70595104049376534</v>
      </c>
      <c r="BP13" s="196">
        <f t="shared" si="32"/>
        <v>-1.8867924528301883E-3</v>
      </c>
      <c r="BQ13" s="191"/>
      <c r="BR13" s="195">
        <v>17421</v>
      </c>
      <c r="BS13" s="190">
        <f t="shared" si="33"/>
        <v>0.69770515439144543</v>
      </c>
      <c r="BT13" s="196">
        <f t="shared" si="34"/>
        <v>2.9123345935727851E-2</v>
      </c>
      <c r="BU13" s="191"/>
      <c r="BV13" s="195">
        <v>18628</v>
      </c>
      <c r="BW13" s="190">
        <f t="shared" si="35"/>
        <v>0.72282798494431721</v>
      </c>
      <c r="BX13" s="196">
        <f t="shared" si="36"/>
        <v>6.9284197233224321E-2</v>
      </c>
      <c r="BY13" s="191"/>
      <c r="BZ13" s="193"/>
      <c r="CA13" s="190"/>
      <c r="CB13" s="194"/>
    </row>
    <row r="14" spans="2:80" ht="12.75" customHeight="1" outlineLevel="1">
      <c r="B14" s="192" t="s">
        <v>287</v>
      </c>
      <c r="C14" s="193">
        <v>11788</v>
      </c>
      <c r="D14" s="194">
        <f t="shared" si="0"/>
        <v>0.73790297339593114</v>
      </c>
      <c r="E14" s="191"/>
      <c r="F14" s="193">
        <v>13064</v>
      </c>
      <c r="G14" s="190">
        <f t="shared" si="1"/>
        <v>0.75971156082809954</v>
      </c>
      <c r="H14" s="194">
        <f t="shared" si="2"/>
        <v>0.10824567356633863</v>
      </c>
      <c r="I14" s="191"/>
      <c r="J14" s="193">
        <v>13569</v>
      </c>
      <c r="K14" s="190">
        <f t="shared" si="3"/>
        <v>0.74987565625863495</v>
      </c>
      <c r="L14" s="194">
        <f t="shared" si="4"/>
        <v>3.8655848132271853E-2</v>
      </c>
      <c r="M14" s="191"/>
      <c r="N14" s="193">
        <v>14431</v>
      </c>
      <c r="O14" s="190">
        <f t="shared" si="5"/>
        <v>0.75900699521380111</v>
      </c>
      <c r="P14" s="194">
        <f t="shared" si="6"/>
        <v>6.3527157491340525E-2</v>
      </c>
      <c r="Q14" s="191"/>
      <c r="R14" s="193">
        <v>15590</v>
      </c>
      <c r="S14" s="190">
        <f t="shared" si="7"/>
        <v>0.77743978457088714</v>
      </c>
      <c r="T14" s="194">
        <f t="shared" si="8"/>
        <v>8.031321460744234E-2</v>
      </c>
      <c r="U14" s="191"/>
      <c r="V14" s="193">
        <v>16942</v>
      </c>
      <c r="W14" s="190">
        <f t="shared" si="9"/>
        <v>0.79768350675643862</v>
      </c>
      <c r="X14" s="194">
        <f t="shared" si="10"/>
        <v>8.6722257857601015E-2</v>
      </c>
      <c r="Y14" s="191"/>
      <c r="Z14" s="193">
        <v>17695</v>
      </c>
      <c r="AA14" s="190">
        <f t="shared" si="11"/>
        <v>0.78196120022979365</v>
      </c>
      <c r="AB14" s="194">
        <f t="shared" si="12"/>
        <v>4.4445756109078083E-2</v>
      </c>
      <c r="AC14" s="191"/>
      <c r="AD14" s="193">
        <v>18193</v>
      </c>
      <c r="AE14" s="190">
        <f t="shared" si="13"/>
        <v>0.76518337819650062</v>
      </c>
      <c r="AF14" s="194">
        <f t="shared" si="14"/>
        <v>2.8143543373834401E-2</v>
      </c>
      <c r="AG14" s="191"/>
      <c r="AH14" s="193">
        <v>18350</v>
      </c>
      <c r="AI14" s="190">
        <f t="shared" si="15"/>
        <v>0.76049566911185706</v>
      </c>
      <c r="AJ14" s="194">
        <f t="shared" si="16"/>
        <v>8.629692738965522E-3</v>
      </c>
      <c r="AK14" s="191"/>
      <c r="AL14" s="193">
        <v>17642</v>
      </c>
      <c r="AM14" s="190">
        <f t="shared" si="17"/>
        <v>0.76498135460931405</v>
      </c>
      <c r="AN14" s="194">
        <f t="shared" si="18"/>
        <v>-3.8583106267029987E-2</v>
      </c>
      <c r="AO14" s="191"/>
      <c r="AP14" s="193">
        <v>17461</v>
      </c>
      <c r="AQ14" s="190">
        <f t="shared" si="19"/>
        <v>0.75792169459154446</v>
      </c>
      <c r="AR14" s="194">
        <f t="shared" si="20"/>
        <v>-1.0259607754222855E-2</v>
      </c>
      <c r="AS14" s="191"/>
      <c r="AT14" s="193">
        <v>17020</v>
      </c>
      <c r="AU14" s="190">
        <f t="shared" si="21"/>
        <v>0.7477703088616493</v>
      </c>
      <c r="AV14" s="194">
        <f t="shared" si="22"/>
        <v>-2.52562854361148E-2</v>
      </c>
      <c r="AW14" s="191"/>
      <c r="AX14" s="193">
        <v>16111</v>
      </c>
      <c r="AY14" s="190">
        <f t="shared" si="23"/>
        <v>0.73072387518142234</v>
      </c>
      <c r="AZ14" s="194">
        <f t="shared" si="24"/>
        <v>-5.3407755581668659E-2</v>
      </c>
      <c r="BA14" s="191"/>
      <c r="BB14" s="193">
        <v>15840</v>
      </c>
      <c r="BC14" s="190">
        <f t="shared" si="25"/>
        <v>0.72332069957532308</v>
      </c>
      <c r="BD14" s="194">
        <f t="shared" si="26"/>
        <v>-1.6820805660728744E-2</v>
      </c>
      <c r="BE14" s="191"/>
      <c r="BF14" s="193">
        <v>16191</v>
      </c>
      <c r="BG14" s="190">
        <f t="shared" si="27"/>
        <v>0.72873345935727785</v>
      </c>
      <c r="BH14" s="194">
        <f t="shared" si="28"/>
        <v>2.2159090909090962E-2</v>
      </c>
      <c r="BI14" s="191"/>
      <c r="BJ14" s="193">
        <v>16832</v>
      </c>
      <c r="BK14" s="190">
        <f t="shared" si="29"/>
        <v>0.72492355398595976</v>
      </c>
      <c r="BL14" s="194">
        <f t="shared" si="30"/>
        <v>3.9589895621024107E-2</v>
      </c>
      <c r="BM14" s="191"/>
      <c r="BN14" s="195">
        <v>17255</v>
      </c>
      <c r="BO14" s="190">
        <f t="shared" si="31"/>
        <v>0.71958797280954168</v>
      </c>
      <c r="BP14" s="196">
        <f t="shared" si="32"/>
        <v>2.5130703422053147E-2</v>
      </c>
      <c r="BQ14" s="191"/>
      <c r="BR14" s="195">
        <v>18086</v>
      </c>
      <c r="BS14" s="190">
        <f t="shared" si="33"/>
        <v>0.72433817934238454</v>
      </c>
      <c r="BT14" s="196">
        <f t="shared" si="34"/>
        <v>4.8159953636627062E-2</v>
      </c>
      <c r="BU14" s="191"/>
      <c r="BV14" s="195">
        <v>18801</v>
      </c>
      <c r="BW14" s="190">
        <f t="shared" si="35"/>
        <v>0.72954095688952703</v>
      </c>
      <c r="BX14" s="196">
        <f t="shared" si="36"/>
        <v>3.9533340705518061E-2</v>
      </c>
      <c r="BY14" s="191"/>
      <c r="BZ14" s="193"/>
      <c r="CA14" s="190"/>
      <c r="CB14" s="194"/>
    </row>
    <row r="15" spans="2:80" ht="12.75" customHeight="1" outlineLevel="1">
      <c r="B15" s="192" t="s">
        <v>288</v>
      </c>
      <c r="C15" s="193">
        <v>12080</v>
      </c>
      <c r="D15" s="194">
        <f t="shared" si="0"/>
        <v>0.75618153364632235</v>
      </c>
      <c r="E15" s="191"/>
      <c r="F15" s="193">
        <v>13096</v>
      </c>
      <c r="G15" s="190">
        <f t="shared" si="1"/>
        <v>0.76157245871132817</v>
      </c>
      <c r="H15" s="194">
        <f t="shared" si="2"/>
        <v>8.4105960264900581E-2</v>
      </c>
      <c r="I15" s="191"/>
      <c r="J15" s="193">
        <v>14275</v>
      </c>
      <c r="K15" s="190">
        <f t="shared" si="3"/>
        <v>0.78889195910472509</v>
      </c>
      <c r="L15" s="194">
        <f t="shared" si="4"/>
        <v>9.0027489309712827E-2</v>
      </c>
      <c r="M15" s="191"/>
      <c r="N15" s="193">
        <v>15310</v>
      </c>
      <c r="O15" s="190">
        <f t="shared" si="5"/>
        <v>0.80523852101193916</v>
      </c>
      <c r="P15" s="194">
        <f t="shared" si="6"/>
        <v>7.25043782837127E-2</v>
      </c>
      <c r="Q15" s="191"/>
      <c r="R15" s="193">
        <v>16237</v>
      </c>
      <c r="S15" s="190">
        <f t="shared" si="7"/>
        <v>0.80970428364833191</v>
      </c>
      <c r="T15" s="194">
        <f t="shared" si="8"/>
        <v>6.0548661005878524E-2</v>
      </c>
      <c r="U15" s="191"/>
      <c r="V15" s="193">
        <v>17481</v>
      </c>
      <c r="W15" s="190">
        <f t="shared" si="9"/>
        <v>0.82306134940439757</v>
      </c>
      <c r="X15" s="194">
        <f t="shared" si="10"/>
        <v>7.6615138264457761E-2</v>
      </c>
      <c r="Y15" s="191"/>
      <c r="Z15" s="193">
        <v>18483</v>
      </c>
      <c r="AA15" s="190">
        <f t="shared" si="11"/>
        <v>0.81678377303460159</v>
      </c>
      <c r="AB15" s="194">
        <f t="shared" si="12"/>
        <v>5.7319375321777999E-2</v>
      </c>
      <c r="AC15" s="191"/>
      <c r="AD15" s="193">
        <v>19689</v>
      </c>
      <c r="AE15" s="190">
        <f t="shared" si="13"/>
        <v>0.82810397039030958</v>
      </c>
      <c r="AF15" s="194">
        <f t="shared" si="14"/>
        <v>6.5249147865606316E-2</v>
      </c>
      <c r="AG15" s="191"/>
      <c r="AH15" s="193">
        <v>19819</v>
      </c>
      <c r="AI15" s="190">
        <f t="shared" si="15"/>
        <v>0.82137676654647929</v>
      </c>
      <c r="AJ15" s="194">
        <f t="shared" si="16"/>
        <v>6.6026715424856164E-3</v>
      </c>
      <c r="AK15" s="191"/>
      <c r="AL15" s="193">
        <v>19004</v>
      </c>
      <c r="AM15" s="190">
        <f t="shared" si="17"/>
        <v>0.82403954557280379</v>
      </c>
      <c r="AN15" s="194">
        <f t="shared" si="18"/>
        <v>-4.112215550734144E-2</v>
      </c>
      <c r="AO15" s="191"/>
      <c r="AP15" s="193">
        <v>18751</v>
      </c>
      <c r="AQ15" s="190">
        <f t="shared" si="19"/>
        <v>0.81391613855369394</v>
      </c>
      <c r="AR15" s="194">
        <f t="shared" si="20"/>
        <v>-1.331298673963377E-2</v>
      </c>
      <c r="AS15" s="191"/>
      <c r="AT15" s="193">
        <v>18544</v>
      </c>
      <c r="AU15" s="190">
        <f t="shared" si="21"/>
        <v>0.81472694521330347</v>
      </c>
      <c r="AV15" s="194">
        <f t="shared" si="22"/>
        <v>-1.1039411231400953E-2</v>
      </c>
      <c r="AW15" s="191"/>
      <c r="AX15" s="193">
        <v>18046</v>
      </c>
      <c r="AY15" s="190">
        <f t="shared" si="23"/>
        <v>0.81848693759071123</v>
      </c>
      <c r="AZ15" s="194">
        <f t="shared" si="24"/>
        <v>-2.6855047454702352E-2</v>
      </c>
      <c r="BA15" s="191"/>
      <c r="BB15" s="193">
        <v>17491</v>
      </c>
      <c r="BC15" s="190">
        <f t="shared" si="25"/>
        <v>0.79871226996666511</v>
      </c>
      <c r="BD15" s="194">
        <f t="shared" si="26"/>
        <v>-3.075473789205363E-2</v>
      </c>
      <c r="BE15" s="191"/>
      <c r="BF15" s="193">
        <v>17819</v>
      </c>
      <c r="BG15" s="190">
        <f t="shared" si="27"/>
        <v>0.80200738140246652</v>
      </c>
      <c r="BH15" s="194">
        <f t="shared" si="28"/>
        <v>1.8752501286375844E-2</v>
      </c>
      <c r="BI15" s="191"/>
      <c r="BJ15" s="193">
        <v>18341</v>
      </c>
      <c r="BK15" s="190">
        <f t="shared" si="29"/>
        <v>0.78991343296438266</v>
      </c>
      <c r="BL15" s="194">
        <f t="shared" si="30"/>
        <v>2.9294573208373142E-2</v>
      </c>
      <c r="BM15" s="191"/>
      <c r="BN15" s="195">
        <v>18881</v>
      </c>
      <c r="BO15" s="190">
        <f t="shared" si="31"/>
        <v>0.78739730597606239</v>
      </c>
      <c r="BP15" s="196">
        <f t="shared" si="32"/>
        <v>2.9442233247914507E-2</v>
      </c>
      <c r="BQ15" s="191"/>
      <c r="BR15" s="195">
        <v>19712</v>
      </c>
      <c r="BS15" s="190">
        <f t="shared" si="33"/>
        <v>0.78945892907204929</v>
      </c>
      <c r="BT15" s="196">
        <f t="shared" si="34"/>
        <v>4.4012499337958699E-2</v>
      </c>
      <c r="BU15" s="191"/>
      <c r="BV15" s="195">
        <v>20314</v>
      </c>
      <c r="BW15" s="190">
        <f t="shared" si="35"/>
        <v>0.78825035893058093</v>
      </c>
      <c r="BX15" s="196">
        <f t="shared" si="36"/>
        <v>3.0539772727272707E-2</v>
      </c>
      <c r="BY15" s="191"/>
      <c r="BZ15" s="193"/>
      <c r="CA15" s="190"/>
      <c r="CB15" s="194"/>
    </row>
    <row r="16" spans="2:80">
      <c r="B16" s="188" t="s">
        <v>289</v>
      </c>
      <c r="C16" s="189">
        <v>16716</v>
      </c>
      <c r="D16" s="190">
        <f t="shared" si="0"/>
        <v>1.0463849765258215</v>
      </c>
      <c r="F16" s="189">
        <v>17934</v>
      </c>
      <c r="G16" s="190">
        <f t="shared" si="1"/>
        <v>1.042916957431961</v>
      </c>
      <c r="H16" s="190">
        <f t="shared" si="2"/>
        <v>7.2864321608040239E-2</v>
      </c>
      <c r="J16" s="189">
        <v>19193</v>
      </c>
      <c r="K16" s="190">
        <f t="shared" si="3"/>
        <v>1.0606797457861288</v>
      </c>
      <c r="L16" s="190">
        <f t="shared" si="4"/>
        <v>7.0201851232296164E-2</v>
      </c>
      <c r="N16" s="189">
        <v>20282</v>
      </c>
      <c r="O16" s="190">
        <f t="shared" si="5"/>
        <v>1.0667438068689843</v>
      </c>
      <c r="P16" s="190">
        <f t="shared" si="6"/>
        <v>5.6739436252800424E-2</v>
      </c>
      <c r="R16" s="189">
        <v>21405</v>
      </c>
      <c r="S16" s="190">
        <f t="shared" si="7"/>
        <v>1.0674213334663143</v>
      </c>
      <c r="T16" s="190">
        <f t="shared" si="8"/>
        <v>5.5369292969135175E-2</v>
      </c>
      <c r="V16" s="189">
        <v>22680</v>
      </c>
      <c r="W16" s="190">
        <f t="shared" si="9"/>
        <v>1.0678468854465841</v>
      </c>
      <c r="X16" s="190">
        <f t="shared" si="10"/>
        <v>5.9565522074281674E-2</v>
      </c>
      <c r="Z16" s="189">
        <v>24239</v>
      </c>
      <c r="AA16" s="190">
        <f t="shared" si="11"/>
        <v>1.0711476424057624</v>
      </c>
      <c r="AB16" s="190">
        <f t="shared" si="12"/>
        <v>6.8738977072310359E-2</v>
      </c>
      <c r="AD16" s="189">
        <v>25855</v>
      </c>
      <c r="AE16" s="190">
        <f t="shared" si="13"/>
        <v>1.0874411170928668</v>
      </c>
      <c r="AF16" s="190">
        <f t="shared" si="14"/>
        <v>6.6669417055158942E-2</v>
      </c>
      <c r="AH16" s="189">
        <v>26296</v>
      </c>
      <c r="AI16" s="190">
        <f t="shared" si="15"/>
        <v>1.0898089435948444</v>
      </c>
      <c r="AJ16" s="190">
        <f t="shared" si="16"/>
        <v>1.7056662154322222E-2</v>
      </c>
      <c r="AL16" s="189">
        <v>24965</v>
      </c>
      <c r="AM16" s="190">
        <f t="shared" si="17"/>
        <v>1.08251669412887</v>
      </c>
      <c r="AN16" s="190">
        <f t="shared" si="18"/>
        <v>-5.0616063279586232E-2</v>
      </c>
      <c r="AP16" s="189">
        <v>25173</v>
      </c>
      <c r="AQ16" s="190">
        <f t="shared" si="19"/>
        <v>1.0926729750846427</v>
      </c>
      <c r="AR16" s="190">
        <f t="shared" si="20"/>
        <v>8.3316643300621607E-3</v>
      </c>
      <c r="AT16" s="189">
        <v>24819</v>
      </c>
      <c r="AU16" s="190">
        <f t="shared" si="21"/>
        <v>1.0904178199551866</v>
      </c>
      <c r="AV16" s="190">
        <f t="shared" si="22"/>
        <v>-1.4062686211417041E-2</v>
      </c>
      <c r="AX16" s="189">
        <v>23840</v>
      </c>
      <c r="AY16" s="190">
        <f t="shared" si="23"/>
        <v>1.0812772133526851</v>
      </c>
      <c r="AZ16" s="190">
        <f t="shared" si="24"/>
        <v>-3.9445586042951009E-2</v>
      </c>
      <c r="BB16" s="189">
        <v>24041</v>
      </c>
      <c r="BC16" s="190">
        <f t="shared" si="25"/>
        <v>1.0978126855107539</v>
      </c>
      <c r="BD16" s="190">
        <f t="shared" si="26"/>
        <v>8.4312080536912415E-3</v>
      </c>
      <c r="BF16" s="189">
        <v>24308</v>
      </c>
      <c r="BG16" s="190">
        <f t="shared" si="27"/>
        <v>1.0940678728958502</v>
      </c>
      <c r="BH16" s="190">
        <f t="shared" si="28"/>
        <v>1.1106027203527269E-2</v>
      </c>
      <c r="BJ16" s="189">
        <v>24874</v>
      </c>
      <c r="BK16" s="190">
        <f t="shared" si="29"/>
        <v>1.0712778328093371</v>
      </c>
      <c r="BL16" s="190">
        <f t="shared" si="30"/>
        <v>2.3284515385881166E-2</v>
      </c>
      <c r="BN16" s="189">
        <v>25985</v>
      </c>
      <c r="BO16" s="190">
        <f t="shared" si="31"/>
        <v>1.0836565327995329</v>
      </c>
      <c r="BP16" s="190">
        <f t="shared" si="32"/>
        <v>4.4665112165313214E-2</v>
      </c>
      <c r="BR16" s="189">
        <v>27087</v>
      </c>
      <c r="BS16" s="190">
        <f t="shared" si="33"/>
        <v>1.0848251832272018</v>
      </c>
      <c r="BT16" s="190">
        <f t="shared" si="34"/>
        <v>4.2409082162786271E-2</v>
      </c>
      <c r="BV16" s="189">
        <v>28007</v>
      </c>
      <c r="BW16" s="190">
        <f t="shared" si="35"/>
        <v>1.0867641923091846</v>
      </c>
      <c r="BX16" s="190">
        <f t="shared" si="36"/>
        <v>3.3964632480525614E-2</v>
      </c>
      <c r="BZ16" s="189">
        <v>28727</v>
      </c>
      <c r="CA16" s="190">
        <f>BZ16/BZ$69</f>
        <v>1.0870733368652086</v>
      </c>
      <c r="CB16" s="190">
        <f>IF(BV16&gt;0,BZ16/BV16-1,"")</f>
        <v>2.5707858749598245E-2</v>
      </c>
    </row>
    <row r="17" spans="2:80" ht="12.75" customHeight="1" outlineLevel="1">
      <c r="B17" s="192" t="s">
        <v>290</v>
      </c>
      <c r="C17" s="193">
        <v>16055</v>
      </c>
      <c r="D17" s="194">
        <f t="shared" si="0"/>
        <v>1.0050078247261345</v>
      </c>
      <c r="F17" s="193">
        <v>17814</v>
      </c>
      <c r="G17" s="190">
        <f t="shared" si="1"/>
        <v>1.0359385903698535</v>
      </c>
      <c r="H17" s="194">
        <f t="shared" si="2"/>
        <v>0.10956088445966983</v>
      </c>
      <c r="J17" s="193">
        <v>19109</v>
      </c>
      <c r="K17" s="190">
        <f t="shared" si="3"/>
        <v>1.0560375794418349</v>
      </c>
      <c r="L17" s="194">
        <f t="shared" si="4"/>
        <v>7.269563264847867E-2</v>
      </c>
      <c r="N17" s="193">
        <v>20230</v>
      </c>
      <c r="O17" s="190">
        <f t="shared" si="5"/>
        <v>1.0640088360595381</v>
      </c>
      <c r="P17" s="194">
        <f t="shared" si="6"/>
        <v>5.8663457009785924E-2</v>
      </c>
      <c r="R17" s="193">
        <v>21125</v>
      </c>
      <c r="S17" s="190">
        <f t="shared" si="7"/>
        <v>1.0534583354111604</v>
      </c>
      <c r="T17" s="194">
        <f t="shared" si="8"/>
        <v>4.4241225902125647E-2</v>
      </c>
      <c r="V17" s="193">
        <v>21889</v>
      </c>
      <c r="W17" s="190">
        <f t="shared" si="9"/>
        <v>1.0306040774047742</v>
      </c>
      <c r="X17" s="194">
        <f t="shared" si="10"/>
        <v>3.6165680473372763E-2</v>
      </c>
      <c r="Z17" s="193">
        <v>23463</v>
      </c>
      <c r="AA17" s="190">
        <f t="shared" si="11"/>
        <v>1.0368553625878298</v>
      </c>
      <c r="AB17" s="194">
        <f t="shared" si="12"/>
        <v>7.1908264425053714E-2</v>
      </c>
      <c r="AD17" s="193">
        <v>25639</v>
      </c>
      <c r="AE17" s="190">
        <f t="shared" si="13"/>
        <v>1.0783563257065949</v>
      </c>
      <c r="AF17" s="194">
        <f t="shared" si="14"/>
        <v>9.2741763627839591E-2</v>
      </c>
      <c r="AH17" s="193">
        <v>27008</v>
      </c>
      <c r="AI17" s="190">
        <f t="shared" si="15"/>
        <v>1.119317004434498</v>
      </c>
      <c r="AJ17" s="194">
        <f t="shared" si="16"/>
        <v>5.3395218222239471E-2</v>
      </c>
      <c r="AL17" s="193">
        <v>25328</v>
      </c>
      <c r="AM17" s="190">
        <f t="shared" si="17"/>
        <v>1.0982568727777295</v>
      </c>
      <c r="AN17" s="194">
        <f t="shared" si="18"/>
        <v>-6.2203791469194303E-2</v>
      </c>
      <c r="AP17" s="193">
        <v>25884</v>
      </c>
      <c r="AQ17" s="190">
        <f t="shared" si="19"/>
        <v>1.1235350290823856</v>
      </c>
      <c r="AR17" s="194">
        <f t="shared" si="20"/>
        <v>2.1951989892609047E-2</v>
      </c>
      <c r="AT17" s="193">
        <v>25775</v>
      </c>
      <c r="AU17" s="190">
        <f t="shared" si="21"/>
        <v>1.1324194894776152</v>
      </c>
      <c r="AV17" s="194">
        <f t="shared" si="22"/>
        <v>-4.2110956575490688E-3</v>
      </c>
      <c r="AX17" s="193">
        <v>24648</v>
      </c>
      <c r="AY17" s="190">
        <f t="shared" si="23"/>
        <v>1.1179245283018868</v>
      </c>
      <c r="AZ17" s="194">
        <f t="shared" si="24"/>
        <v>-4.3724539282250285E-2</v>
      </c>
      <c r="BB17" s="193">
        <v>25472</v>
      </c>
      <c r="BC17" s="190">
        <f t="shared" si="25"/>
        <v>1.1631581350746609</v>
      </c>
      <c r="BD17" s="194">
        <f t="shared" si="26"/>
        <v>3.3430704316780302E-2</v>
      </c>
      <c r="BF17" s="193">
        <v>25305</v>
      </c>
      <c r="BG17" s="190">
        <f t="shared" si="27"/>
        <v>1.1389413988657846</v>
      </c>
      <c r="BH17" s="194">
        <f t="shared" si="28"/>
        <v>-6.5562185929648464E-3</v>
      </c>
      <c r="BJ17" s="193">
        <v>25656</v>
      </c>
      <c r="BK17" s="190">
        <f t="shared" si="29"/>
        <v>1.1049571471639605</v>
      </c>
      <c r="BL17" s="194">
        <f t="shared" si="30"/>
        <v>1.3870776526378137E-2</v>
      </c>
      <c r="BN17" s="195">
        <v>26967</v>
      </c>
      <c r="BO17" s="190">
        <f t="shared" si="31"/>
        <v>1.1246090329037908</v>
      </c>
      <c r="BP17" s="196">
        <f t="shared" si="32"/>
        <v>5.1099158091674424E-2</v>
      </c>
      <c r="BR17" s="195">
        <v>27214</v>
      </c>
      <c r="BS17" s="190">
        <f t="shared" si="33"/>
        <v>1.0899114902479075</v>
      </c>
      <c r="BT17" s="196">
        <f t="shared" si="34"/>
        <v>9.1593429005822902E-3</v>
      </c>
      <c r="BV17" s="195">
        <v>28015</v>
      </c>
      <c r="BW17" s="190">
        <f t="shared" si="35"/>
        <v>1.0870746187575182</v>
      </c>
      <c r="BX17" s="196">
        <f t="shared" si="36"/>
        <v>2.9433379878003985E-2</v>
      </c>
      <c r="BZ17" s="193"/>
      <c r="CA17" s="190"/>
      <c r="CB17" s="194"/>
    </row>
    <row r="18" spans="2:80" ht="12.75" customHeight="1" outlineLevel="1">
      <c r="B18" s="192" t="s">
        <v>291</v>
      </c>
      <c r="C18" s="193">
        <v>16696</v>
      </c>
      <c r="D18" s="194">
        <f t="shared" si="0"/>
        <v>1.0451330203442879</v>
      </c>
      <c r="F18" s="193">
        <v>17936</v>
      </c>
      <c r="G18" s="190">
        <f t="shared" si="1"/>
        <v>1.0430332635496626</v>
      </c>
      <c r="H18" s="194">
        <f t="shared" si="2"/>
        <v>7.4269286056540595E-2</v>
      </c>
      <c r="J18" s="193">
        <v>19045</v>
      </c>
      <c r="K18" s="190">
        <f t="shared" si="3"/>
        <v>1.0525006907985632</v>
      </c>
      <c r="L18" s="194">
        <f t="shared" si="4"/>
        <v>6.1830954504906277E-2</v>
      </c>
      <c r="N18" s="193">
        <v>19489</v>
      </c>
      <c r="O18" s="190">
        <f t="shared" si="5"/>
        <v>1.0250355020249302</v>
      </c>
      <c r="P18" s="194">
        <f t="shared" si="6"/>
        <v>2.3313205565765216E-2</v>
      </c>
      <c r="R18" s="193">
        <v>20404</v>
      </c>
      <c r="S18" s="190">
        <f t="shared" si="7"/>
        <v>1.0175036154191393</v>
      </c>
      <c r="T18" s="194">
        <f t="shared" si="8"/>
        <v>4.6949561290984709E-2</v>
      </c>
      <c r="V18" s="193">
        <v>22058</v>
      </c>
      <c r="W18" s="190">
        <f t="shared" si="9"/>
        <v>1.0385611375300154</v>
      </c>
      <c r="X18" s="194">
        <f t="shared" si="10"/>
        <v>8.1062536757498638E-2</v>
      </c>
      <c r="Z18" s="193">
        <v>23398</v>
      </c>
      <c r="AA18" s="190">
        <f t="shared" si="11"/>
        <v>1.0339829422422555</v>
      </c>
      <c r="AB18" s="194">
        <f t="shared" si="12"/>
        <v>6.0748934626892792E-2</v>
      </c>
      <c r="AD18" s="193">
        <v>24702</v>
      </c>
      <c r="AE18" s="190">
        <f t="shared" si="13"/>
        <v>1.0389468371467026</v>
      </c>
      <c r="AF18" s="194">
        <f t="shared" si="14"/>
        <v>5.5731259081972739E-2</v>
      </c>
      <c r="AH18" s="193">
        <v>25559</v>
      </c>
      <c r="AI18" s="190">
        <f t="shared" si="15"/>
        <v>1.059264785113349</v>
      </c>
      <c r="AJ18" s="194">
        <f t="shared" si="16"/>
        <v>3.4693547081207976E-2</v>
      </c>
      <c r="AL18" s="193">
        <v>24013</v>
      </c>
      <c r="AM18" s="190">
        <f t="shared" si="17"/>
        <v>1.0412366663775909</v>
      </c>
      <c r="AN18" s="194">
        <f t="shared" si="18"/>
        <v>-6.0487499510935461E-2</v>
      </c>
      <c r="AP18" s="193">
        <v>24074</v>
      </c>
      <c r="AQ18" s="190">
        <f t="shared" si="19"/>
        <v>1.0449691813525479</v>
      </c>
      <c r="AR18" s="194">
        <f t="shared" si="20"/>
        <v>2.540290675883794E-3</v>
      </c>
      <c r="AT18" s="193">
        <v>23784</v>
      </c>
      <c r="AU18" s="190">
        <f t="shared" si="21"/>
        <v>1.0449453011730592</v>
      </c>
      <c r="AV18" s="194">
        <f t="shared" si="22"/>
        <v>-1.2046190911356613E-2</v>
      </c>
      <c r="AX18" s="193">
        <v>23420</v>
      </c>
      <c r="AY18" s="190">
        <f t="shared" si="23"/>
        <v>1.0622278664731495</v>
      </c>
      <c r="AZ18" s="194">
        <f t="shared" si="24"/>
        <v>-1.5304406323578879E-2</v>
      </c>
      <c r="BB18" s="193">
        <v>23762</v>
      </c>
      <c r="BC18" s="190">
        <f t="shared" si="25"/>
        <v>1.0850723777341431</v>
      </c>
      <c r="BD18" s="194">
        <f t="shared" si="26"/>
        <v>1.4602903501280906E-2</v>
      </c>
      <c r="BF18" s="193">
        <v>24070</v>
      </c>
      <c r="BG18" s="190">
        <f t="shared" si="27"/>
        <v>1.0833558376091457</v>
      </c>
      <c r="BH18" s="194">
        <f t="shared" si="28"/>
        <v>1.2961871896304933E-2</v>
      </c>
      <c r="BJ18" s="193">
        <v>23760</v>
      </c>
      <c r="BK18" s="190">
        <f t="shared" si="29"/>
        <v>1.0232998837159224</v>
      </c>
      <c r="BL18" s="194">
        <f t="shared" si="30"/>
        <v>-1.2879102617366023E-2</v>
      </c>
      <c r="BN18" s="195">
        <v>24021</v>
      </c>
      <c r="BO18" s="190">
        <f t="shared" si="31"/>
        <v>1.0017515325910171</v>
      </c>
      <c r="BP18" s="196">
        <f t="shared" si="32"/>
        <v>1.0984848484848486E-2</v>
      </c>
      <c r="BR18" s="195">
        <v>24014</v>
      </c>
      <c r="BS18" s="190">
        <f t="shared" si="33"/>
        <v>0.96175257319075658</v>
      </c>
      <c r="BT18" s="196">
        <f t="shared" si="34"/>
        <v>-2.9141168144541929E-4</v>
      </c>
      <c r="BV18" s="195">
        <v>25262</v>
      </c>
      <c r="BW18" s="190">
        <f t="shared" si="35"/>
        <v>0.98024911722478758</v>
      </c>
      <c r="BX18" s="196">
        <f t="shared" si="36"/>
        <v>5.1969684350795298E-2</v>
      </c>
      <c r="BZ18" s="193"/>
      <c r="CA18" s="190"/>
      <c r="CB18" s="194"/>
    </row>
    <row r="19" spans="2:80" ht="12.75" customHeight="1" outlineLevel="1">
      <c r="B19" s="192" t="s">
        <v>292</v>
      </c>
      <c r="C19" s="193">
        <v>16878</v>
      </c>
      <c r="D19" s="194">
        <f t="shared" si="0"/>
        <v>1.0565258215962441</v>
      </c>
      <c r="F19" s="193">
        <v>17962</v>
      </c>
      <c r="G19" s="190">
        <f t="shared" si="1"/>
        <v>1.0445452430797859</v>
      </c>
      <c r="H19" s="194">
        <f t="shared" si="2"/>
        <v>6.422561914918834E-2</v>
      </c>
      <c r="J19" s="193">
        <v>19236</v>
      </c>
      <c r="K19" s="190">
        <f t="shared" si="3"/>
        <v>1.0630560928433268</v>
      </c>
      <c r="L19" s="194">
        <f t="shared" si="4"/>
        <v>7.092751363990657E-2</v>
      </c>
      <c r="N19" s="193">
        <v>20419</v>
      </c>
      <c r="O19" s="190">
        <f t="shared" si="5"/>
        <v>1.0739494030400252</v>
      </c>
      <c r="P19" s="194">
        <f t="shared" si="6"/>
        <v>6.149927219796214E-2</v>
      </c>
      <c r="R19" s="193">
        <v>21627</v>
      </c>
      <c r="S19" s="190">
        <f t="shared" si="7"/>
        <v>1.0784919962100434</v>
      </c>
      <c r="T19" s="194">
        <f t="shared" si="8"/>
        <v>5.9160585728977866E-2</v>
      </c>
      <c r="V19" s="193">
        <v>22964</v>
      </c>
      <c r="W19" s="190">
        <f t="shared" si="9"/>
        <v>1.0812185131126701</v>
      </c>
      <c r="X19" s="194">
        <f t="shared" si="10"/>
        <v>6.1820872058075516E-2</v>
      </c>
      <c r="Z19" s="193">
        <v>24553</v>
      </c>
      <c r="AA19" s="190">
        <f t="shared" si="11"/>
        <v>1.0850236422289983</v>
      </c>
      <c r="AB19" s="194">
        <f t="shared" si="12"/>
        <v>6.9195262149451375E-2</v>
      </c>
      <c r="AD19" s="193">
        <v>26082</v>
      </c>
      <c r="AE19" s="190">
        <f t="shared" si="13"/>
        <v>1.0969885598923284</v>
      </c>
      <c r="AF19" s="194">
        <f t="shared" si="14"/>
        <v>6.2273449273001269E-2</v>
      </c>
      <c r="AH19" s="193">
        <v>26240</v>
      </c>
      <c r="AI19" s="190">
        <f t="shared" si="15"/>
        <v>1.0874880848771189</v>
      </c>
      <c r="AJ19" s="194">
        <f t="shared" si="16"/>
        <v>6.057817652020514E-3</v>
      </c>
      <c r="AL19" s="193">
        <v>25022</v>
      </c>
      <c r="AM19" s="190">
        <f t="shared" si="17"/>
        <v>1.0849882924291041</v>
      </c>
      <c r="AN19" s="194">
        <f t="shared" si="18"/>
        <v>-4.641768292682924E-2</v>
      </c>
      <c r="AP19" s="193">
        <v>25171</v>
      </c>
      <c r="AQ19" s="190">
        <f t="shared" si="19"/>
        <v>1.0925861619932287</v>
      </c>
      <c r="AR19" s="194">
        <f t="shared" si="20"/>
        <v>5.9547598113660616E-3</v>
      </c>
      <c r="AT19" s="193">
        <v>24750</v>
      </c>
      <c r="AU19" s="190">
        <f t="shared" si="21"/>
        <v>1.0873863187030446</v>
      </c>
      <c r="AV19" s="194">
        <f t="shared" si="22"/>
        <v>-1.6725596917087082E-2</v>
      </c>
      <c r="AX19" s="193">
        <v>23714</v>
      </c>
      <c r="AY19" s="190">
        <f t="shared" si="23"/>
        <v>1.0755624092888243</v>
      </c>
      <c r="AZ19" s="194">
        <f t="shared" si="24"/>
        <v>-4.1858585858585817E-2</v>
      </c>
      <c r="BB19" s="193">
        <v>23751</v>
      </c>
      <c r="BC19" s="190">
        <f t="shared" si="25"/>
        <v>1.0845700716927713</v>
      </c>
      <c r="BD19" s="194">
        <f t="shared" si="26"/>
        <v>1.5602597621657832E-3</v>
      </c>
      <c r="BF19" s="193">
        <v>24112</v>
      </c>
      <c r="BG19" s="190">
        <f t="shared" si="27"/>
        <v>1.0852461967773877</v>
      </c>
      <c r="BH19" s="194">
        <f t="shared" si="28"/>
        <v>1.5199360026946218E-2</v>
      </c>
      <c r="BJ19" s="193">
        <v>24852</v>
      </c>
      <c r="BK19" s="190">
        <f t="shared" si="29"/>
        <v>1.0703303329170075</v>
      </c>
      <c r="BL19" s="194">
        <f t="shared" si="30"/>
        <v>3.0690112806901038E-2</v>
      </c>
      <c r="BN19" s="195">
        <v>26036</v>
      </c>
      <c r="BO19" s="190">
        <f t="shared" si="31"/>
        <v>1.0857833938029109</v>
      </c>
      <c r="BP19" s="196">
        <f t="shared" si="32"/>
        <v>4.7642040882021508E-2</v>
      </c>
      <c r="BR19" s="195">
        <v>27486</v>
      </c>
      <c r="BS19" s="190">
        <f t="shared" si="33"/>
        <v>1.1008049981977652</v>
      </c>
      <c r="BT19" s="196">
        <f t="shared" si="34"/>
        <v>5.5692118605008556E-2</v>
      </c>
      <c r="BV19" s="195">
        <v>28386</v>
      </c>
      <c r="BW19" s="190">
        <f t="shared" si="35"/>
        <v>1.1014706452989795</v>
      </c>
      <c r="BX19" s="196">
        <f t="shared" si="36"/>
        <v>3.2743942370661472E-2</v>
      </c>
      <c r="BZ19" s="193"/>
      <c r="CA19" s="190"/>
      <c r="CB19" s="194"/>
    </row>
    <row r="20" spans="2:80">
      <c r="B20" s="188" t="s">
        <v>293</v>
      </c>
      <c r="C20" s="189">
        <v>13418</v>
      </c>
      <c r="D20" s="190">
        <f t="shared" si="0"/>
        <v>0.83993740219092328</v>
      </c>
      <c r="F20" s="189">
        <v>14487</v>
      </c>
      <c r="G20" s="190">
        <f t="shared" si="1"/>
        <v>0.84246336357292395</v>
      </c>
      <c r="H20" s="190">
        <f t="shared" si="2"/>
        <v>7.9669101207333393E-2</v>
      </c>
      <c r="J20" s="189">
        <v>15346</v>
      </c>
      <c r="K20" s="190">
        <f t="shared" si="3"/>
        <v>0.84807957999447359</v>
      </c>
      <c r="L20" s="190">
        <f t="shared" si="4"/>
        <v>5.929453993235323E-2</v>
      </c>
      <c r="N20" s="189">
        <v>16201</v>
      </c>
      <c r="O20" s="190">
        <f t="shared" si="5"/>
        <v>0.85210119391994954</v>
      </c>
      <c r="P20" s="190">
        <f t="shared" si="6"/>
        <v>5.5714844259090235E-2</v>
      </c>
      <c r="R20" s="189">
        <v>17229</v>
      </c>
      <c r="S20" s="190">
        <f t="shared" si="7"/>
        <v>0.85917319104373413</v>
      </c>
      <c r="T20" s="190">
        <f t="shared" si="8"/>
        <v>6.345287327942728E-2</v>
      </c>
      <c r="V20" s="189">
        <v>18675</v>
      </c>
      <c r="W20" s="190">
        <f t="shared" si="9"/>
        <v>0.87927868543716747</v>
      </c>
      <c r="X20" s="190">
        <f t="shared" si="10"/>
        <v>8.3928260491032525E-2</v>
      </c>
      <c r="Z20" s="189">
        <v>20269</v>
      </c>
      <c r="AA20" s="190">
        <f t="shared" si="11"/>
        <v>0.89570904591453449</v>
      </c>
      <c r="AB20" s="190">
        <f t="shared" si="12"/>
        <v>8.5354752342704066E-2</v>
      </c>
      <c r="AD20" s="189">
        <v>21634</v>
      </c>
      <c r="AE20" s="190">
        <f t="shared" si="13"/>
        <v>0.90990915208613732</v>
      </c>
      <c r="AF20" s="190">
        <f t="shared" si="14"/>
        <v>6.7344220237801622E-2</v>
      </c>
      <c r="AH20" s="189">
        <v>22201</v>
      </c>
      <c r="AI20" s="190">
        <f t="shared" si="15"/>
        <v>0.92009614986116295</v>
      </c>
      <c r="AJ20" s="190">
        <f t="shared" si="16"/>
        <v>2.6208745493205177E-2</v>
      </c>
      <c r="AL20" s="189">
        <v>20941</v>
      </c>
      <c r="AM20" s="190">
        <f t="shared" si="17"/>
        <v>0.9080305264070766</v>
      </c>
      <c r="AN20" s="190">
        <f t="shared" si="18"/>
        <v>-5.6754200261249443E-2</v>
      </c>
      <c r="AP20" s="189">
        <v>21125</v>
      </c>
      <c r="AQ20" s="190">
        <f t="shared" si="19"/>
        <v>0.9169632780623318</v>
      </c>
      <c r="AR20" s="190">
        <f t="shared" si="20"/>
        <v>8.786590898237856E-3</v>
      </c>
      <c r="AT20" s="189">
        <v>20812</v>
      </c>
      <c r="AU20" s="190">
        <f t="shared" si="21"/>
        <v>0.91437107332718248</v>
      </c>
      <c r="AV20" s="190">
        <f t="shared" si="22"/>
        <v>-1.4816568047337331E-2</v>
      </c>
      <c r="AX20" s="189">
        <v>19954</v>
      </c>
      <c r="AY20" s="190">
        <f t="shared" si="23"/>
        <v>0.90502539912917268</v>
      </c>
      <c r="AZ20" s="190">
        <f t="shared" si="24"/>
        <v>-4.1226215644820319E-2</v>
      </c>
      <c r="BB20" s="189">
        <v>19518</v>
      </c>
      <c r="BC20" s="190">
        <f t="shared" si="25"/>
        <v>0.89127357413580532</v>
      </c>
      <c r="BD20" s="190">
        <f t="shared" si="26"/>
        <v>-2.185025558785203E-2</v>
      </c>
      <c r="BF20" s="189">
        <v>19594</v>
      </c>
      <c r="BG20" s="190">
        <f t="shared" si="27"/>
        <v>0.88189756053650192</v>
      </c>
      <c r="BH20" s="190">
        <f t="shared" si="28"/>
        <v>3.8938415821292427E-3</v>
      </c>
      <c r="BJ20" s="189">
        <v>20471</v>
      </c>
      <c r="BK20" s="190">
        <f t="shared" si="29"/>
        <v>0.88164864981265345</v>
      </c>
      <c r="BL20" s="190">
        <f t="shared" si="30"/>
        <v>4.4758599571297353E-2</v>
      </c>
      <c r="BN20" s="189">
        <v>20920</v>
      </c>
      <c r="BO20" s="190">
        <f t="shared" si="31"/>
        <v>0.87243004295425164</v>
      </c>
      <c r="BP20" s="190">
        <f t="shared" si="32"/>
        <v>2.1933466855551753E-2</v>
      </c>
      <c r="BR20" s="189">
        <v>21936</v>
      </c>
      <c r="BS20" s="190">
        <f t="shared" si="33"/>
        <v>0.8785293764267692</v>
      </c>
      <c r="BT20" s="190">
        <f t="shared" si="34"/>
        <v>4.8565965583174053E-2</v>
      </c>
      <c r="BV20" s="189">
        <v>22709</v>
      </c>
      <c r="BW20" s="190">
        <f t="shared" si="35"/>
        <v>0.88118427690039192</v>
      </c>
      <c r="BX20" s="190">
        <f t="shared" si="36"/>
        <v>3.5238876732312185E-2</v>
      </c>
      <c r="BZ20" s="189">
        <v>23299</v>
      </c>
      <c r="CA20" s="190">
        <f>BZ20/BZ$69</f>
        <v>0.88166956784984485</v>
      </c>
      <c r="CB20" s="190">
        <f>IF(BV20&gt;0,BZ20/BV20-1,"")</f>
        <v>2.5980888634462129E-2</v>
      </c>
    </row>
    <row r="21" spans="2:80" s="168" customFormat="1">
      <c r="B21" s="197" t="s">
        <v>294</v>
      </c>
      <c r="C21" s="198">
        <v>20094</v>
      </c>
      <c r="D21" s="199">
        <f t="shared" si="0"/>
        <v>1.2578403755868544</v>
      </c>
      <c r="F21" s="198">
        <v>21353</v>
      </c>
      <c r="G21" s="199">
        <f t="shared" si="1"/>
        <v>1.2417422656431729</v>
      </c>
      <c r="H21" s="199">
        <f t="shared" si="2"/>
        <v>6.2655519060416109E-2</v>
      </c>
      <c r="J21" s="198">
        <v>21793</v>
      </c>
      <c r="K21" s="199">
        <f t="shared" si="3"/>
        <v>1.2043658469190384</v>
      </c>
      <c r="L21" s="199">
        <f t="shared" si="4"/>
        <v>2.060600384020983E-2</v>
      </c>
      <c r="N21" s="198">
        <v>22029</v>
      </c>
      <c r="O21" s="199">
        <f t="shared" si="5"/>
        <v>1.1586283069478778</v>
      </c>
      <c r="P21" s="199">
        <f t="shared" si="6"/>
        <v>1.0829165328316348E-2</v>
      </c>
      <c r="R21" s="198">
        <v>22858</v>
      </c>
      <c r="S21" s="199">
        <f t="shared" si="7"/>
        <v>1.1398793198025232</v>
      </c>
      <c r="T21" s="199">
        <f t="shared" si="8"/>
        <v>3.7632212084071082E-2</v>
      </c>
      <c r="V21" s="198">
        <v>23874</v>
      </c>
      <c r="W21" s="199">
        <f t="shared" si="9"/>
        <v>1.1240642214793539</v>
      </c>
      <c r="X21" s="199">
        <f t="shared" si="10"/>
        <v>4.4448333187505407E-2</v>
      </c>
      <c r="Z21" s="198">
        <v>25010</v>
      </c>
      <c r="AA21" s="199">
        <f t="shared" si="11"/>
        <v>1.1052189668124972</v>
      </c>
      <c r="AB21" s="199">
        <f t="shared" si="12"/>
        <v>4.7583144843763137E-2</v>
      </c>
      <c r="AD21" s="198">
        <v>25811</v>
      </c>
      <c r="AE21" s="199">
        <f t="shared" si="13"/>
        <v>1.0855905114401077</v>
      </c>
      <c r="AF21" s="199">
        <f t="shared" si="14"/>
        <v>3.2027189124350208E-2</v>
      </c>
      <c r="AH21" s="198">
        <v>26077</v>
      </c>
      <c r="AI21" s="199">
        <f t="shared" si="15"/>
        <v>1.0807327282523105</v>
      </c>
      <c r="AJ21" s="199">
        <f t="shared" si="16"/>
        <v>1.0305683623261341E-2</v>
      </c>
      <c r="AL21" s="198">
        <v>24561</v>
      </c>
      <c r="AM21" s="199">
        <f t="shared" si="17"/>
        <v>1.0649986991587894</v>
      </c>
      <c r="AN21" s="199">
        <f t="shared" si="18"/>
        <v>-5.8135521724124728E-2</v>
      </c>
      <c r="AP21" s="198">
        <v>24397</v>
      </c>
      <c r="AQ21" s="199">
        <f t="shared" si="19"/>
        <v>1.0589894956159389</v>
      </c>
      <c r="AR21" s="199">
        <f t="shared" si="20"/>
        <v>-6.6772525548633999E-3</v>
      </c>
      <c r="AT21" s="198">
        <v>24098</v>
      </c>
      <c r="AU21" s="199">
        <f t="shared" si="21"/>
        <v>1.0587408286103424</v>
      </c>
      <c r="AV21" s="199">
        <f t="shared" si="22"/>
        <v>-1.2255605197360353E-2</v>
      </c>
      <c r="AX21" s="198">
        <v>23525</v>
      </c>
      <c r="AY21" s="199">
        <f t="shared" si="23"/>
        <v>1.0669902031930334</v>
      </c>
      <c r="AZ21" s="199">
        <f t="shared" si="24"/>
        <v>-2.3777906880239064E-2</v>
      </c>
      <c r="BB21" s="198">
        <v>23304</v>
      </c>
      <c r="BC21" s="199">
        <f t="shared" si="25"/>
        <v>1.0641581807388465</v>
      </c>
      <c r="BD21" s="199">
        <f t="shared" si="26"/>
        <v>-9.394261424017003E-3</v>
      </c>
      <c r="BF21" s="198">
        <v>23892</v>
      </c>
      <c r="BG21" s="199">
        <f t="shared" si="27"/>
        <v>1.0753443154199298</v>
      </c>
      <c r="BH21" s="199">
        <f t="shared" si="28"/>
        <v>2.5231719876416037E-2</v>
      </c>
      <c r="BJ21" s="198">
        <v>25002</v>
      </c>
      <c r="BK21" s="199">
        <f t="shared" si="29"/>
        <v>1.0767905594556182</v>
      </c>
      <c r="BL21" s="199">
        <f t="shared" si="30"/>
        <v>4.6459065796082388E-2</v>
      </c>
      <c r="BN21" s="198">
        <v>26093</v>
      </c>
      <c r="BO21" s="199">
        <f t="shared" si="31"/>
        <v>1.0881604737478627</v>
      </c>
      <c r="BP21" s="199">
        <f t="shared" si="32"/>
        <v>4.3636509079273633E-2</v>
      </c>
      <c r="BR21" s="198">
        <v>27102</v>
      </c>
      <c r="BS21" s="199">
        <f t="shared" si="33"/>
        <v>1.0854259281509071</v>
      </c>
      <c r="BT21" s="199">
        <f t="shared" si="34"/>
        <v>3.8669374928141709E-2</v>
      </c>
      <c r="BV21" s="198">
        <v>27870</v>
      </c>
      <c r="BW21" s="199">
        <f t="shared" si="35"/>
        <v>1.0814481393814752</v>
      </c>
      <c r="BX21" s="199">
        <f t="shared" si="36"/>
        <v>2.8337392074385681E-2</v>
      </c>
      <c r="BZ21" s="198">
        <v>28213</v>
      </c>
      <c r="CA21" s="199">
        <f>BZ21/BZ$69</f>
        <v>1.0676227957314766</v>
      </c>
      <c r="CB21" s="199">
        <f>IF(BV21&gt;0,BZ21/BV21-1,"")</f>
        <v>1.2307140294223196E-2</v>
      </c>
    </row>
    <row r="22" spans="2:80">
      <c r="B22" s="188" t="s">
        <v>295</v>
      </c>
      <c r="C22" s="189">
        <v>15622</v>
      </c>
      <c r="D22" s="190">
        <f t="shared" si="0"/>
        <v>0.97790297339593113</v>
      </c>
      <c r="F22" s="189">
        <v>16804</v>
      </c>
      <c r="G22" s="190">
        <f t="shared" si="1"/>
        <v>0.9772040009304489</v>
      </c>
      <c r="H22" s="190">
        <f t="shared" si="2"/>
        <v>7.5662527205223373E-2</v>
      </c>
      <c r="J22" s="189">
        <v>17491</v>
      </c>
      <c r="K22" s="190">
        <f t="shared" si="3"/>
        <v>0.96662061342912409</v>
      </c>
      <c r="L22" s="190">
        <f t="shared" si="4"/>
        <v>4.0883123065936777E-2</v>
      </c>
      <c r="N22" s="189">
        <v>18206</v>
      </c>
      <c r="O22" s="190">
        <f t="shared" si="5"/>
        <v>0.95755535686109505</v>
      </c>
      <c r="P22" s="190">
        <f t="shared" si="6"/>
        <v>4.087816591389859E-2</v>
      </c>
      <c r="R22" s="189">
        <v>18737</v>
      </c>
      <c r="S22" s="190">
        <f t="shared" si="7"/>
        <v>0.93437390914077689</v>
      </c>
      <c r="T22" s="190">
        <f t="shared" si="8"/>
        <v>2.9166208942106975E-2</v>
      </c>
      <c r="V22" s="189">
        <v>19523</v>
      </c>
      <c r="W22" s="190">
        <f t="shared" si="9"/>
        <v>0.919205235651396</v>
      </c>
      <c r="X22" s="190">
        <f t="shared" si="10"/>
        <v>4.1949084698724493E-2</v>
      </c>
      <c r="Z22" s="189">
        <v>20323</v>
      </c>
      <c r="AA22" s="190">
        <f t="shared" si="11"/>
        <v>0.8980953643554731</v>
      </c>
      <c r="AB22" s="190">
        <f t="shared" si="12"/>
        <v>4.097730881524364E-2</v>
      </c>
      <c r="AD22" s="189">
        <v>21050</v>
      </c>
      <c r="AE22" s="190">
        <f t="shared" si="13"/>
        <v>0.88534656796769851</v>
      </c>
      <c r="AF22" s="190">
        <f t="shared" si="14"/>
        <v>3.5772277714904321E-2</v>
      </c>
      <c r="AH22" s="189">
        <v>21049</v>
      </c>
      <c r="AI22" s="190">
        <f t="shared" si="15"/>
        <v>0.8723527705250943</v>
      </c>
      <c r="AJ22" s="190">
        <f t="shared" si="16"/>
        <v>-4.7505938242320411E-5</v>
      </c>
      <c r="AL22" s="189">
        <v>19810</v>
      </c>
      <c r="AM22" s="190">
        <f t="shared" si="17"/>
        <v>0.85898881276558836</v>
      </c>
      <c r="AN22" s="190">
        <f t="shared" si="18"/>
        <v>-5.8862653807781884E-2</v>
      </c>
      <c r="AP22" s="189">
        <v>19878</v>
      </c>
      <c r="AQ22" s="190">
        <f t="shared" si="19"/>
        <v>0.86283531556558724</v>
      </c>
      <c r="AR22" s="190">
        <f t="shared" si="20"/>
        <v>3.4326097930337252E-3</v>
      </c>
      <c r="AT22" s="189">
        <v>19574</v>
      </c>
      <c r="AU22" s="190">
        <f t="shared" si="21"/>
        <v>0.85997978999165237</v>
      </c>
      <c r="AV22" s="190">
        <f t="shared" si="22"/>
        <v>-1.5293289063286086E-2</v>
      </c>
      <c r="AX22" s="189">
        <v>18733</v>
      </c>
      <c r="AY22" s="190">
        <f t="shared" si="23"/>
        <v>0.84964622641509435</v>
      </c>
      <c r="AZ22" s="190">
        <f t="shared" si="24"/>
        <v>-4.2965157862470571E-2</v>
      </c>
      <c r="BB22" s="189">
        <v>18512</v>
      </c>
      <c r="BC22" s="190">
        <f t="shared" si="25"/>
        <v>0.84533540344307956</v>
      </c>
      <c r="BD22" s="190">
        <f t="shared" si="26"/>
        <v>-1.179736294240108E-2</v>
      </c>
      <c r="BF22" s="189">
        <v>18536</v>
      </c>
      <c r="BG22" s="190">
        <f t="shared" si="27"/>
        <v>0.83427851291745436</v>
      </c>
      <c r="BH22" s="190">
        <f t="shared" si="28"/>
        <v>1.2964563526360884E-3</v>
      </c>
      <c r="BJ22" s="189">
        <v>19065</v>
      </c>
      <c r="BK22" s="190">
        <f t="shared" si="29"/>
        <v>0.82109479305740984</v>
      </c>
      <c r="BL22" s="190">
        <f t="shared" si="30"/>
        <v>2.8539059128182886E-2</v>
      </c>
      <c r="BN22" s="189">
        <v>19612</v>
      </c>
      <c r="BO22" s="190">
        <f t="shared" si="31"/>
        <v>0.81788231369114639</v>
      </c>
      <c r="BP22" s="190">
        <f t="shared" si="32"/>
        <v>2.8691319171256335E-2</v>
      </c>
      <c r="BR22" s="189">
        <v>20436</v>
      </c>
      <c r="BS22" s="190">
        <f t="shared" si="33"/>
        <v>0.81845488405622968</v>
      </c>
      <c r="BT22" s="190">
        <f t="shared" si="34"/>
        <v>4.2015092800326226E-2</v>
      </c>
      <c r="BV22" s="189">
        <v>20940</v>
      </c>
      <c r="BW22" s="190">
        <f t="shared" si="35"/>
        <v>0.8125412285126693</v>
      </c>
      <c r="BX22" s="190">
        <f t="shared" si="36"/>
        <v>2.4662360540223194E-2</v>
      </c>
      <c r="BZ22" s="189">
        <v>21244</v>
      </c>
      <c r="CA22" s="190">
        <f>BZ22/BZ$69</f>
        <v>0.80390524483463255</v>
      </c>
      <c r="CB22" s="190">
        <f>IF(BV22&gt;0,BZ22/BV22-1,"")</f>
        <v>1.451766953199618E-2</v>
      </c>
    </row>
    <row r="23" spans="2:80" ht="12.75" customHeight="1" outlineLevel="1">
      <c r="B23" s="192" t="s">
        <v>296</v>
      </c>
      <c r="C23" s="193">
        <v>16183</v>
      </c>
      <c r="D23" s="194">
        <f t="shared" si="0"/>
        <v>1.01302034428795</v>
      </c>
      <c r="F23" s="193">
        <v>17388</v>
      </c>
      <c r="G23" s="190">
        <f t="shared" si="1"/>
        <v>1.011165387299372</v>
      </c>
      <c r="H23" s="194">
        <f t="shared" si="2"/>
        <v>7.4460853982574404E-2</v>
      </c>
      <c r="J23" s="193">
        <v>17955</v>
      </c>
      <c r="K23" s="190">
        <f t="shared" si="3"/>
        <v>0.99226305609284338</v>
      </c>
      <c r="L23" s="194">
        <f t="shared" si="4"/>
        <v>3.2608695652173836E-2</v>
      </c>
      <c r="N23" s="193">
        <v>18593</v>
      </c>
      <c r="O23" s="190">
        <f t="shared" si="5"/>
        <v>0.97790985115447326</v>
      </c>
      <c r="P23" s="194">
        <f t="shared" si="6"/>
        <v>3.5533277638540861E-2</v>
      </c>
      <c r="R23" s="193">
        <v>18878</v>
      </c>
      <c r="S23" s="190">
        <f t="shared" si="7"/>
        <v>0.94140527601855084</v>
      </c>
      <c r="T23" s="194">
        <f t="shared" si="8"/>
        <v>1.5328349378798567E-2</v>
      </c>
      <c r="V23" s="193">
        <v>19357</v>
      </c>
      <c r="W23" s="190">
        <f t="shared" si="9"/>
        <v>0.91138942511417675</v>
      </c>
      <c r="X23" s="194">
        <f t="shared" si="10"/>
        <v>2.537345057739171E-2</v>
      </c>
      <c r="Z23" s="193">
        <v>20192</v>
      </c>
      <c r="AA23" s="190">
        <f t="shared" si="11"/>
        <v>0.89230633258208492</v>
      </c>
      <c r="AB23" s="194">
        <f t="shared" si="12"/>
        <v>4.3136849718448111E-2</v>
      </c>
      <c r="AD23" s="193">
        <v>20790</v>
      </c>
      <c r="AE23" s="190">
        <f t="shared" si="13"/>
        <v>0.8744111709286676</v>
      </c>
      <c r="AF23" s="194">
        <f t="shared" si="14"/>
        <v>2.9615689381933485E-2</v>
      </c>
      <c r="AH23" s="193">
        <v>20717</v>
      </c>
      <c r="AI23" s="190">
        <f t="shared" si="15"/>
        <v>0.85859339384143563</v>
      </c>
      <c r="AJ23" s="194">
        <f t="shared" si="16"/>
        <v>-3.5113035113034652E-3</v>
      </c>
      <c r="AL23" s="193">
        <v>19617</v>
      </c>
      <c r="AM23" s="190">
        <f t="shared" si="17"/>
        <v>0.85062006764374298</v>
      </c>
      <c r="AN23" s="194">
        <f t="shared" si="18"/>
        <v>-5.3096490804653174E-2</v>
      </c>
      <c r="AP23" s="193">
        <v>19308</v>
      </c>
      <c r="AQ23" s="190">
        <f t="shared" si="19"/>
        <v>0.83809358451254445</v>
      </c>
      <c r="AR23" s="194">
        <f t="shared" si="20"/>
        <v>-1.5751643982260255E-2</v>
      </c>
      <c r="AT23" s="193">
        <v>19031</v>
      </c>
      <c r="AU23" s="190">
        <f t="shared" si="21"/>
        <v>0.83612319318131889</v>
      </c>
      <c r="AV23" s="194">
        <f t="shared" si="22"/>
        <v>-1.4346384918168642E-2</v>
      </c>
      <c r="AX23" s="193">
        <v>18158</v>
      </c>
      <c r="AY23" s="190">
        <f t="shared" si="23"/>
        <v>0.82356676342525403</v>
      </c>
      <c r="AZ23" s="194">
        <f t="shared" si="24"/>
        <v>-4.5872523776995466E-2</v>
      </c>
      <c r="BB23" s="193">
        <v>18220</v>
      </c>
      <c r="BC23" s="190">
        <f t="shared" si="25"/>
        <v>0.83200146125393859</v>
      </c>
      <c r="BD23" s="194">
        <f t="shared" si="26"/>
        <v>3.4144729595770862E-3</v>
      </c>
      <c r="BF23" s="193">
        <v>18208</v>
      </c>
      <c r="BG23" s="190">
        <f t="shared" si="27"/>
        <v>0.81951570798451701</v>
      </c>
      <c r="BH23" s="194">
        <f t="shared" si="28"/>
        <v>-6.5861690450053079E-4</v>
      </c>
      <c r="BJ23" s="193">
        <v>18596</v>
      </c>
      <c r="BK23" s="190">
        <f t="shared" si="29"/>
        <v>0.80089581808002064</v>
      </c>
      <c r="BL23" s="194">
        <f t="shared" si="30"/>
        <v>2.1309314586994699E-2</v>
      </c>
      <c r="BN23" s="195">
        <v>19392</v>
      </c>
      <c r="BO23" s="190">
        <f t="shared" si="31"/>
        <v>0.80870761916677092</v>
      </c>
      <c r="BP23" s="196">
        <f t="shared" si="32"/>
        <v>4.280490428049033E-2</v>
      </c>
      <c r="BR23" s="195">
        <v>20166</v>
      </c>
      <c r="BS23" s="190">
        <f t="shared" si="33"/>
        <v>0.80764147542953257</v>
      </c>
      <c r="BT23" s="196">
        <f t="shared" si="34"/>
        <v>3.991336633663356E-2</v>
      </c>
      <c r="BV23" s="195">
        <v>20813</v>
      </c>
      <c r="BW23" s="190">
        <f t="shared" si="35"/>
        <v>0.80761320864537656</v>
      </c>
      <c r="BX23" s="196">
        <f t="shared" si="36"/>
        <v>3.208370524645443E-2</v>
      </c>
      <c r="BZ23" s="193"/>
      <c r="CA23" s="190"/>
      <c r="CB23" s="194"/>
    </row>
    <row r="24" spans="2:80" ht="12.75" customHeight="1" outlineLevel="1">
      <c r="B24" s="192" t="s">
        <v>297</v>
      </c>
      <c r="C24" s="193">
        <v>15008</v>
      </c>
      <c r="D24" s="194">
        <f t="shared" si="0"/>
        <v>0.93946791862284817</v>
      </c>
      <c r="F24" s="193">
        <v>16162</v>
      </c>
      <c r="G24" s="190">
        <f t="shared" si="1"/>
        <v>0.93986973714817401</v>
      </c>
      <c r="H24" s="194">
        <f t="shared" si="2"/>
        <v>7.6892324093816633E-2</v>
      </c>
      <c r="J24" s="193">
        <v>16980</v>
      </c>
      <c r="K24" s="190">
        <f t="shared" si="3"/>
        <v>0.9383807681680022</v>
      </c>
      <c r="L24" s="194">
        <f t="shared" si="4"/>
        <v>5.0612547951986109E-2</v>
      </c>
      <c r="N24" s="193">
        <v>17781</v>
      </c>
      <c r="O24" s="190">
        <f t="shared" si="5"/>
        <v>0.93520223005312153</v>
      </c>
      <c r="P24" s="194">
        <f t="shared" si="6"/>
        <v>4.7173144876325068E-2</v>
      </c>
      <c r="R24" s="193">
        <v>18583</v>
      </c>
      <c r="S24" s="190">
        <f t="shared" si="7"/>
        <v>0.92669426021044232</v>
      </c>
      <c r="T24" s="194">
        <f t="shared" si="8"/>
        <v>4.5104324841122478E-2</v>
      </c>
      <c r="V24" s="193">
        <v>19703</v>
      </c>
      <c r="W24" s="190">
        <f t="shared" si="9"/>
        <v>0.92768021093271813</v>
      </c>
      <c r="X24" s="194">
        <f t="shared" si="10"/>
        <v>6.0270139374697385E-2</v>
      </c>
      <c r="Z24" s="193">
        <v>20467</v>
      </c>
      <c r="AA24" s="190">
        <f t="shared" si="11"/>
        <v>0.90445888019797605</v>
      </c>
      <c r="AB24" s="194">
        <f t="shared" si="12"/>
        <v>3.8775820940973427E-2</v>
      </c>
      <c r="AD24" s="193">
        <v>21333</v>
      </c>
      <c r="AE24" s="190">
        <f t="shared" si="13"/>
        <v>0.89724932705248994</v>
      </c>
      <c r="AF24" s="194">
        <f t="shared" si="14"/>
        <v>4.2312014462305259E-2</v>
      </c>
      <c r="AH24" s="193">
        <v>21413</v>
      </c>
      <c r="AI24" s="190">
        <f t="shared" si="15"/>
        <v>0.88743835219031042</v>
      </c>
      <c r="AJ24" s="194">
        <f t="shared" si="16"/>
        <v>3.7500585946654841E-3</v>
      </c>
      <c r="AL24" s="193">
        <v>20020</v>
      </c>
      <c r="AM24" s="190">
        <f t="shared" si="17"/>
        <v>0.86809470124013532</v>
      </c>
      <c r="AN24" s="194">
        <f t="shared" si="18"/>
        <v>-6.5053939195815591E-2</v>
      </c>
      <c r="AP24" s="193">
        <v>20499</v>
      </c>
      <c r="AQ24" s="190">
        <f t="shared" si="19"/>
        <v>0.88979078044969184</v>
      </c>
      <c r="AR24" s="194">
        <f t="shared" si="20"/>
        <v>2.3926073926073821E-2</v>
      </c>
      <c r="AT24" s="193">
        <v>20166</v>
      </c>
      <c r="AU24" s="190">
        <f t="shared" si="21"/>
        <v>0.88598919203901405</v>
      </c>
      <c r="AV24" s="194">
        <f t="shared" si="22"/>
        <v>-1.6244694863164044E-2</v>
      </c>
      <c r="AX24" s="193">
        <v>19360</v>
      </c>
      <c r="AY24" s="190">
        <f t="shared" si="23"/>
        <v>0.87808417997097243</v>
      </c>
      <c r="AZ24" s="194">
        <f t="shared" si="24"/>
        <v>-3.9968263413666549E-2</v>
      </c>
      <c r="BB24" s="193">
        <v>18830</v>
      </c>
      <c r="BC24" s="190">
        <f t="shared" si="25"/>
        <v>0.85985661445728112</v>
      </c>
      <c r="BD24" s="194">
        <f t="shared" si="26"/>
        <v>-2.737603305785119E-2</v>
      </c>
      <c r="BF24" s="193">
        <v>18892</v>
      </c>
      <c r="BG24" s="190">
        <f t="shared" si="27"/>
        <v>0.85030155729588619</v>
      </c>
      <c r="BH24" s="194">
        <f t="shared" si="28"/>
        <v>3.2926181625065887E-3</v>
      </c>
      <c r="BJ24" s="193">
        <v>19575</v>
      </c>
      <c r="BK24" s="190">
        <f t="shared" si="29"/>
        <v>0.84305956328868603</v>
      </c>
      <c r="BL24" s="194">
        <f t="shared" si="30"/>
        <v>3.615286893923364E-2</v>
      </c>
      <c r="BN24" s="195">
        <v>19850</v>
      </c>
      <c r="BO24" s="190">
        <f t="shared" si="31"/>
        <v>0.8278076650402435</v>
      </c>
      <c r="BP24" s="196">
        <f t="shared" si="32"/>
        <v>1.4048531289910571E-2</v>
      </c>
      <c r="BR24" s="195">
        <v>20727</v>
      </c>
      <c r="BS24" s="190">
        <f t="shared" si="33"/>
        <v>0.83010933557611433</v>
      </c>
      <c r="BT24" s="196">
        <f t="shared" si="34"/>
        <v>4.418136020151131E-2</v>
      </c>
      <c r="BV24" s="195">
        <v>21076</v>
      </c>
      <c r="BW24" s="190">
        <f t="shared" si="35"/>
        <v>0.81781847813433706</v>
      </c>
      <c r="BX24" s="196">
        <f t="shared" si="36"/>
        <v>1.6837940850098931E-2</v>
      </c>
      <c r="BZ24" s="193"/>
      <c r="CA24" s="190"/>
      <c r="CB24" s="194"/>
    </row>
    <row r="25" spans="2:80">
      <c r="B25" s="188" t="s">
        <v>298</v>
      </c>
      <c r="C25" s="189">
        <v>14934</v>
      </c>
      <c r="D25" s="190">
        <f t="shared" si="0"/>
        <v>0.93483568075117374</v>
      </c>
      <c r="F25" s="189">
        <v>16123</v>
      </c>
      <c r="G25" s="190">
        <f t="shared" si="1"/>
        <v>0.9376017678529891</v>
      </c>
      <c r="H25" s="190">
        <f t="shared" si="2"/>
        <v>7.9616981384759589E-2</v>
      </c>
      <c r="J25" s="189">
        <v>17076</v>
      </c>
      <c r="K25" s="190">
        <f t="shared" si="3"/>
        <v>0.94368610113290963</v>
      </c>
      <c r="L25" s="190">
        <f t="shared" si="4"/>
        <v>5.9108106431805529E-2</v>
      </c>
      <c r="N25" s="189">
        <v>17780</v>
      </c>
      <c r="O25" s="190">
        <f t="shared" si="5"/>
        <v>0.93514963446063215</v>
      </c>
      <c r="P25" s="190">
        <f t="shared" si="6"/>
        <v>4.122745373623804E-2</v>
      </c>
      <c r="R25" s="189">
        <v>18720</v>
      </c>
      <c r="S25" s="190">
        <f t="shared" si="7"/>
        <v>0.93352615568742836</v>
      </c>
      <c r="T25" s="190">
        <f t="shared" si="8"/>
        <v>5.2868391451068586E-2</v>
      </c>
      <c r="V25" s="189">
        <v>19963</v>
      </c>
      <c r="W25" s="190">
        <f t="shared" si="9"/>
        <v>0.9399218418946278</v>
      </c>
      <c r="X25" s="190">
        <f t="shared" si="10"/>
        <v>6.6399572649572747E-2</v>
      </c>
      <c r="Z25" s="189">
        <v>21163</v>
      </c>
      <c r="AA25" s="190">
        <f t="shared" si="11"/>
        <v>0.93521587343674051</v>
      </c>
      <c r="AB25" s="190">
        <f t="shared" si="12"/>
        <v>6.0111205730601691E-2</v>
      </c>
      <c r="AD25" s="189">
        <v>22390</v>
      </c>
      <c r="AE25" s="190">
        <f t="shared" si="13"/>
        <v>0.94170592193808877</v>
      </c>
      <c r="AF25" s="190">
        <f t="shared" si="14"/>
        <v>5.7978547464915264E-2</v>
      </c>
      <c r="AH25" s="189">
        <v>22818</v>
      </c>
      <c r="AI25" s="190">
        <f t="shared" si="15"/>
        <v>0.94566703966181775</v>
      </c>
      <c r="AJ25" s="190">
        <f t="shared" si="16"/>
        <v>1.9115676641357826E-2</v>
      </c>
      <c r="AL25" s="189">
        <v>21795</v>
      </c>
      <c r="AM25" s="190">
        <f t="shared" si="17"/>
        <v>0.94506113953690052</v>
      </c>
      <c r="AN25" s="190">
        <f t="shared" si="18"/>
        <v>-4.4833026557980493E-2</v>
      </c>
      <c r="AP25" s="189">
        <v>21772</v>
      </c>
      <c r="AQ25" s="190">
        <f t="shared" si="19"/>
        <v>0.94504731313482071</v>
      </c>
      <c r="AR25" s="190">
        <f t="shared" si="20"/>
        <v>-1.0552879100711454E-3</v>
      </c>
      <c r="AT25" s="189">
        <v>21338</v>
      </c>
      <c r="AU25" s="190">
        <f t="shared" si="21"/>
        <v>0.93748077852466938</v>
      </c>
      <c r="AV25" s="190">
        <f t="shared" si="22"/>
        <v>-1.9933860003674475E-2</v>
      </c>
      <c r="AX25" s="189">
        <v>20585</v>
      </c>
      <c r="AY25" s="190">
        <f t="shared" si="23"/>
        <v>0.93364477503628451</v>
      </c>
      <c r="AZ25" s="190">
        <f t="shared" si="24"/>
        <v>-3.5289155497234992E-2</v>
      </c>
      <c r="BB25" s="189">
        <v>20159</v>
      </c>
      <c r="BC25" s="190">
        <f t="shared" si="25"/>
        <v>0.92054431709210471</v>
      </c>
      <c r="BD25" s="190">
        <f t="shared" si="26"/>
        <v>-2.0694680592664549E-2</v>
      </c>
      <c r="BF25" s="189">
        <v>20568</v>
      </c>
      <c r="BG25" s="190">
        <f t="shared" si="27"/>
        <v>0.92573588981906563</v>
      </c>
      <c r="BH25" s="190">
        <f t="shared" si="28"/>
        <v>2.0288704796864954E-2</v>
      </c>
      <c r="BJ25" s="189">
        <v>21122</v>
      </c>
      <c r="BK25" s="190">
        <f t="shared" si="29"/>
        <v>0.90968603299022355</v>
      </c>
      <c r="BL25" s="190">
        <f t="shared" si="30"/>
        <v>2.6935044729677227E-2</v>
      </c>
      <c r="BN25" s="189">
        <v>21905</v>
      </c>
      <c r="BO25" s="190">
        <f t="shared" si="31"/>
        <v>0.91350765252929644</v>
      </c>
      <c r="BP25" s="190">
        <f t="shared" si="32"/>
        <v>3.7070353186251292E-2</v>
      </c>
      <c r="BR25" s="189">
        <v>22767</v>
      </c>
      <c r="BS25" s="190">
        <f t="shared" si="33"/>
        <v>0.91181064520004806</v>
      </c>
      <c r="BT25" s="190">
        <f t="shared" si="34"/>
        <v>3.935174617667192E-2</v>
      </c>
      <c r="BV25" s="189">
        <v>23646</v>
      </c>
      <c r="BW25" s="190">
        <f t="shared" si="35"/>
        <v>0.91754297466144119</v>
      </c>
      <c r="BX25" s="190">
        <f t="shared" si="36"/>
        <v>3.8608512320463806E-2</v>
      </c>
      <c r="BZ25" s="189">
        <v>24383</v>
      </c>
      <c r="CA25" s="190">
        <f>BZ25/BZ$69</f>
        <v>0.92268977522137285</v>
      </c>
      <c r="CB25" s="190">
        <f>IF(BV25&gt;0,BZ25/BV25-1,"")</f>
        <v>3.116806225154356E-2</v>
      </c>
    </row>
    <row r="26" spans="2:80">
      <c r="B26" s="188" t="s">
        <v>299</v>
      </c>
      <c r="C26" s="189">
        <v>14474</v>
      </c>
      <c r="D26" s="190">
        <f t="shared" si="0"/>
        <v>0.90604068857589981</v>
      </c>
      <c r="F26" s="189">
        <v>15466</v>
      </c>
      <c r="G26" s="190">
        <f t="shared" si="1"/>
        <v>0.89939520818795071</v>
      </c>
      <c r="H26" s="190">
        <f t="shared" si="2"/>
        <v>6.8536686472295161E-2</v>
      </c>
      <c r="J26" s="189">
        <v>16419</v>
      </c>
      <c r="K26" s="190">
        <f t="shared" si="3"/>
        <v>0.90737772865432442</v>
      </c>
      <c r="L26" s="190">
        <f t="shared" si="4"/>
        <v>6.1619035303245751E-2</v>
      </c>
      <c r="N26" s="189">
        <v>17363</v>
      </c>
      <c r="O26" s="190">
        <f t="shared" si="5"/>
        <v>0.91321727239257355</v>
      </c>
      <c r="P26" s="190">
        <f t="shared" si="6"/>
        <v>5.7494366282964782E-2</v>
      </c>
      <c r="R26" s="189">
        <v>18400</v>
      </c>
      <c r="S26" s="190">
        <f t="shared" si="7"/>
        <v>0.91756844362439538</v>
      </c>
      <c r="T26" s="190">
        <f t="shared" si="8"/>
        <v>5.9724701952427628E-2</v>
      </c>
      <c r="V26" s="189">
        <v>19544</v>
      </c>
      <c r="W26" s="190">
        <f t="shared" si="9"/>
        <v>0.92019398276755027</v>
      </c>
      <c r="X26" s="190">
        <f t="shared" si="10"/>
        <v>6.2173913043478191E-2</v>
      </c>
      <c r="Z26" s="189">
        <v>20721</v>
      </c>
      <c r="AA26" s="190">
        <f t="shared" si="11"/>
        <v>0.91568341508683548</v>
      </c>
      <c r="AB26" s="190">
        <f t="shared" si="12"/>
        <v>6.0223086369218137E-2</v>
      </c>
      <c r="AD26" s="189">
        <v>21938</v>
      </c>
      <c r="AE26" s="190">
        <f t="shared" si="13"/>
        <v>0.9226951547779273</v>
      </c>
      <c r="AF26" s="190">
        <f t="shared" si="14"/>
        <v>5.8732686646397303E-2</v>
      </c>
      <c r="AH26" s="189">
        <v>22242</v>
      </c>
      <c r="AI26" s="190">
        <f t="shared" si="15"/>
        <v>0.92179534999378343</v>
      </c>
      <c r="AJ26" s="190">
        <f t="shared" si="16"/>
        <v>1.3857234023156195E-2</v>
      </c>
      <c r="AL26" s="189">
        <v>21509</v>
      </c>
      <c r="AM26" s="190">
        <f t="shared" si="17"/>
        <v>0.93265978666204141</v>
      </c>
      <c r="AN26" s="190">
        <f t="shared" si="18"/>
        <v>-3.2955669454185821E-2</v>
      </c>
      <c r="AP26" s="189">
        <v>21596</v>
      </c>
      <c r="AQ26" s="190">
        <f t="shared" si="19"/>
        <v>0.93740776109037238</v>
      </c>
      <c r="AR26" s="190">
        <f t="shared" si="20"/>
        <v>4.0448184480914584E-3</v>
      </c>
      <c r="AT26" s="189">
        <v>21475</v>
      </c>
      <c r="AU26" s="190">
        <f t="shared" si="21"/>
        <v>0.94349984622819738</v>
      </c>
      <c r="AV26" s="190">
        <f t="shared" si="22"/>
        <v>-5.602889423967361E-3</v>
      </c>
      <c r="AX26" s="189">
        <v>20922</v>
      </c>
      <c r="AY26" s="190">
        <f t="shared" si="23"/>
        <v>0.94892960812772131</v>
      </c>
      <c r="AZ26" s="190">
        <f t="shared" si="24"/>
        <v>-2.5750873108265404E-2</v>
      </c>
      <c r="BB26" s="189">
        <v>20550</v>
      </c>
      <c r="BC26" s="190">
        <f t="shared" si="25"/>
        <v>0.93839901365359146</v>
      </c>
      <c r="BD26" s="190">
        <f t="shared" si="26"/>
        <v>-1.7780326928591883E-2</v>
      </c>
      <c r="BF26" s="189">
        <v>20737</v>
      </c>
      <c r="BG26" s="190">
        <f t="shared" si="27"/>
        <v>0.93334233504365827</v>
      </c>
      <c r="BH26" s="190">
        <f t="shared" si="28"/>
        <v>9.0997566909976069E-3</v>
      </c>
      <c r="BJ26" s="189">
        <v>21603</v>
      </c>
      <c r="BK26" s="190">
        <f t="shared" si="29"/>
        <v>0.93040182609070154</v>
      </c>
      <c r="BL26" s="190">
        <f t="shared" si="30"/>
        <v>4.176110334185279E-2</v>
      </c>
      <c r="BN26" s="189">
        <v>22408</v>
      </c>
      <c r="BO26" s="190">
        <f t="shared" si="31"/>
        <v>0.93448434046457318</v>
      </c>
      <c r="BP26" s="190">
        <f t="shared" si="32"/>
        <v>3.7263343054205533E-2</v>
      </c>
      <c r="BR26" s="189">
        <v>23130</v>
      </c>
      <c r="BS26" s="190">
        <f t="shared" si="33"/>
        <v>0.92634867235371865</v>
      </c>
      <c r="BT26" s="190">
        <f t="shared" si="34"/>
        <v>3.222063548732601E-2</v>
      </c>
      <c r="BV26" s="189">
        <v>24261</v>
      </c>
      <c r="BW26" s="190">
        <f t="shared" si="35"/>
        <v>0.9414070078770711</v>
      </c>
      <c r="BX26" s="190">
        <f t="shared" si="36"/>
        <v>4.8897535667963732E-2</v>
      </c>
      <c r="BZ26" s="189">
        <v>24886</v>
      </c>
      <c r="CA26" s="190">
        <f>BZ26/BZ$69</f>
        <v>0.94172405963823502</v>
      </c>
      <c r="CB26" s="190">
        <f>IF(BV26&gt;0,BZ26/BV26-1,"")</f>
        <v>2.5761510242776398E-2</v>
      </c>
    </row>
    <row r="27" spans="2:80" ht="12.75" customHeight="1" outlineLevel="1">
      <c r="B27" s="192" t="s">
        <v>300</v>
      </c>
      <c r="C27" s="193">
        <v>12597</v>
      </c>
      <c r="D27" s="194">
        <f t="shared" si="0"/>
        <v>0.78854460093896717</v>
      </c>
      <c r="F27" s="193">
        <v>13149</v>
      </c>
      <c r="G27" s="190">
        <f t="shared" si="1"/>
        <v>0.76465457083042565</v>
      </c>
      <c r="H27" s="194">
        <f t="shared" si="2"/>
        <v>4.3819957132650522E-2</v>
      </c>
      <c r="J27" s="193">
        <v>13655</v>
      </c>
      <c r="K27" s="190">
        <f t="shared" si="3"/>
        <v>0.75462835037303122</v>
      </c>
      <c r="L27" s="194">
        <f t="shared" si="4"/>
        <v>3.8482013841356855E-2</v>
      </c>
      <c r="N27" s="193">
        <v>14259</v>
      </c>
      <c r="O27" s="190">
        <f t="shared" si="5"/>
        <v>0.74996055330563294</v>
      </c>
      <c r="P27" s="194">
        <f t="shared" si="6"/>
        <v>4.423288172830464E-2</v>
      </c>
      <c r="R27" s="193">
        <v>15390</v>
      </c>
      <c r="S27" s="190">
        <f t="shared" si="7"/>
        <v>0.76746621453149155</v>
      </c>
      <c r="T27" s="194">
        <f t="shared" si="8"/>
        <v>7.9318325268251666E-2</v>
      </c>
      <c r="V27" s="193">
        <v>15843</v>
      </c>
      <c r="W27" s="190">
        <f t="shared" si="9"/>
        <v>0.74593907434436646</v>
      </c>
      <c r="X27" s="194">
        <f t="shared" si="10"/>
        <v>2.943469785575048E-2</v>
      </c>
      <c r="Z27" s="193">
        <v>16987</v>
      </c>
      <c r="AA27" s="190">
        <f t="shared" si="11"/>
        <v>0.75067391400415395</v>
      </c>
      <c r="AB27" s="194">
        <f t="shared" si="12"/>
        <v>7.2208546361169024E-2</v>
      </c>
      <c r="AD27" s="193">
        <v>18382</v>
      </c>
      <c r="AE27" s="190">
        <f t="shared" si="13"/>
        <v>0.77313257065948859</v>
      </c>
      <c r="AF27" s="194">
        <f t="shared" si="14"/>
        <v>8.2121622417142603E-2</v>
      </c>
      <c r="AH27" s="193">
        <v>18715</v>
      </c>
      <c r="AI27" s="190">
        <f t="shared" si="15"/>
        <v>0.77562269468274692</v>
      </c>
      <c r="AJ27" s="194">
        <f t="shared" si="16"/>
        <v>1.8115547818518207E-2</v>
      </c>
      <c r="AL27" s="193">
        <v>18180</v>
      </c>
      <c r="AM27" s="190">
        <f t="shared" si="17"/>
        <v>0.78830977365362931</v>
      </c>
      <c r="AN27" s="194">
        <f t="shared" si="18"/>
        <v>-2.8586695164306675E-2</v>
      </c>
      <c r="AP27" s="193">
        <v>18156</v>
      </c>
      <c r="AQ27" s="190">
        <f t="shared" si="19"/>
        <v>0.78808924385797374</v>
      </c>
      <c r="AR27" s="194">
        <f t="shared" si="20"/>
        <v>-1.3201320132013583E-3</v>
      </c>
      <c r="AT27" s="193">
        <v>18227</v>
      </c>
      <c r="AU27" s="190">
        <f t="shared" si="21"/>
        <v>0.80079961337375338</v>
      </c>
      <c r="AV27" s="194">
        <f t="shared" si="22"/>
        <v>3.9105529852390131E-3</v>
      </c>
      <c r="AX27" s="193">
        <v>18029</v>
      </c>
      <c r="AY27" s="190">
        <f t="shared" si="23"/>
        <v>0.81771589259796806</v>
      </c>
      <c r="AZ27" s="194">
        <f t="shared" si="24"/>
        <v>-1.0863005431502759E-2</v>
      </c>
      <c r="BB27" s="193">
        <v>17682</v>
      </c>
      <c r="BC27" s="190">
        <f t="shared" si="25"/>
        <v>0.80743412941230197</v>
      </c>
      <c r="BD27" s="194">
        <f t="shared" si="26"/>
        <v>-1.924676909423706E-2</v>
      </c>
      <c r="BF27" s="193">
        <v>17809</v>
      </c>
      <c r="BG27" s="190">
        <f t="shared" si="27"/>
        <v>0.80155729588621838</v>
      </c>
      <c r="BH27" s="194">
        <f t="shared" si="28"/>
        <v>7.1824454247257918E-3</v>
      </c>
      <c r="BJ27" s="193">
        <v>18300</v>
      </c>
      <c r="BK27" s="190">
        <f t="shared" si="29"/>
        <v>0.78814763771049567</v>
      </c>
      <c r="BL27" s="194">
        <f t="shared" si="30"/>
        <v>2.7570329608624933E-2</v>
      </c>
      <c r="BN27" s="195">
        <v>18737</v>
      </c>
      <c r="BO27" s="190">
        <f t="shared" si="31"/>
        <v>0.78139205137828938</v>
      </c>
      <c r="BP27" s="196">
        <f t="shared" si="32"/>
        <v>2.3879781420764967E-2</v>
      </c>
      <c r="BR27" s="195">
        <v>19543</v>
      </c>
      <c r="BS27" s="190">
        <f t="shared" si="33"/>
        <v>0.78269053626496854</v>
      </c>
      <c r="BT27" s="196">
        <f t="shared" si="34"/>
        <v>4.3016491434060944E-2</v>
      </c>
      <c r="BV27" s="195">
        <v>20423</v>
      </c>
      <c r="BW27" s="190">
        <f t="shared" si="35"/>
        <v>0.79247991928912342</v>
      </c>
      <c r="BX27" s="196">
        <f t="shared" si="36"/>
        <v>4.502891060737868E-2</v>
      </c>
      <c r="BZ27" s="193"/>
      <c r="CA27" s="190"/>
      <c r="CB27" s="194"/>
    </row>
    <row r="28" spans="2:80" ht="12.75" customHeight="1" outlineLevel="1">
      <c r="B28" s="192" t="s">
        <v>301</v>
      </c>
      <c r="C28" s="193">
        <v>17709</v>
      </c>
      <c r="D28" s="194">
        <f t="shared" si="0"/>
        <v>1.1085446009389672</v>
      </c>
      <c r="F28" s="193">
        <v>18515</v>
      </c>
      <c r="G28" s="190">
        <f t="shared" si="1"/>
        <v>1.0767038846243313</v>
      </c>
      <c r="H28" s="194">
        <f t="shared" si="2"/>
        <v>4.5513580665198505E-2</v>
      </c>
      <c r="J28" s="193">
        <v>19484</v>
      </c>
      <c r="K28" s="190">
        <f t="shared" si="3"/>
        <v>1.0767615363360044</v>
      </c>
      <c r="L28" s="194">
        <f t="shared" si="4"/>
        <v>5.2335943829327602E-2</v>
      </c>
      <c r="N28" s="193">
        <v>20799</v>
      </c>
      <c r="O28" s="190">
        <f t="shared" si="5"/>
        <v>1.0939357281859781</v>
      </c>
      <c r="P28" s="194">
        <f t="shared" si="6"/>
        <v>6.7491274892219177E-2</v>
      </c>
      <c r="R28" s="193">
        <v>22126</v>
      </c>
      <c r="S28" s="190">
        <f t="shared" si="7"/>
        <v>1.1033760534583354</v>
      </c>
      <c r="T28" s="194">
        <f t="shared" si="8"/>
        <v>6.3801144285782874E-2</v>
      </c>
      <c r="V28" s="193">
        <v>23543</v>
      </c>
      <c r="W28" s="190">
        <f t="shared" si="9"/>
        <v>1.1084796836009227</v>
      </c>
      <c r="X28" s="194">
        <f t="shared" si="10"/>
        <v>6.4042303172737958E-2</v>
      </c>
      <c r="Z28" s="193">
        <v>24603</v>
      </c>
      <c r="AA28" s="190">
        <f t="shared" si="11"/>
        <v>1.0872331963409785</v>
      </c>
      <c r="AB28" s="194">
        <f t="shared" si="12"/>
        <v>4.502399864078499E-2</v>
      </c>
      <c r="AD28" s="193">
        <v>25994</v>
      </c>
      <c r="AE28" s="190">
        <f t="shared" si="13"/>
        <v>1.0932873485868102</v>
      </c>
      <c r="AF28" s="194">
        <f t="shared" si="14"/>
        <v>5.6537820590984778E-2</v>
      </c>
      <c r="AH28" s="193">
        <v>26848</v>
      </c>
      <c r="AI28" s="190">
        <f t="shared" si="15"/>
        <v>1.1126859795267106</v>
      </c>
      <c r="AJ28" s="194">
        <f t="shared" si="16"/>
        <v>3.2853735477417878E-2</v>
      </c>
      <c r="AL28" s="193">
        <v>25461</v>
      </c>
      <c r="AM28" s="190">
        <f t="shared" si="17"/>
        <v>1.1040239354782759</v>
      </c>
      <c r="AN28" s="194">
        <f t="shared" si="18"/>
        <v>-5.166120381406436E-2</v>
      </c>
      <c r="AP28" s="193">
        <v>25600</v>
      </c>
      <c r="AQ28" s="190">
        <f t="shared" si="19"/>
        <v>1.1112075701015713</v>
      </c>
      <c r="AR28" s="194">
        <f t="shared" si="20"/>
        <v>5.459329955618486E-3</v>
      </c>
      <c r="AT28" s="193">
        <v>25769</v>
      </c>
      <c r="AU28" s="190">
        <f t="shared" si="21"/>
        <v>1.1321558806730811</v>
      </c>
      <c r="AV28" s="194">
        <f t="shared" si="22"/>
        <v>6.6015624999999911E-3</v>
      </c>
      <c r="AX28" s="193">
        <v>25490</v>
      </c>
      <c r="AY28" s="190">
        <f t="shared" si="23"/>
        <v>1.1561139332365749</v>
      </c>
      <c r="AZ28" s="194">
        <f t="shared" si="24"/>
        <v>-1.0826962629516101E-2</v>
      </c>
      <c r="BB28" s="193">
        <v>24715</v>
      </c>
      <c r="BC28" s="190">
        <f t="shared" si="25"/>
        <v>1.1285903465911686</v>
      </c>
      <c r="BD28" s="194">
        <f t="shared" si="26"/>
        <v>-3.0404080031384839E-2</v>
      </c>
      <c r="BF28" s="193">
        <v>24701</v>
      </c>
      <c r="BG28" s="190">
        <f t="shared" si="27"/>
        <v>1.1117562336844</v>
      </c>
      <c r="BH28" s="194">
        <f t="shared" si="28"/>
        <v>-5.6645761683182805E-4</v>
      </c>
      <c r="BJ28" s="193">
        <v>25542</v>
      </c>
      <c r="BK28" s="190">
        <f t="shared" si="29"/>
        <v>1.1000473749946165</v>
      </c>
      <c r="BL28" s="194">
        <f t="shared" si="30"/>
        <v>3.4047204566616696E-2</v>
      </c>
      <c r="BN28" s="195">
        <v>26947</v>
      </c>
      <c r="BO28" s="190">
        <f t="shared" si="31"/>
        <v>1.1237749697652113</v>
      </c>
      <c r="BP28" s="196">
        <f t="shared" si="32"/>
        <v>5.5007438728368996E-2</v>
      </c>
      <c r="BR28" s="195">
        <v>28512</v>
      </c>
      <c r="BS28" s="190">
        <f t="shared" si="33"/>
        <v>1.1418959509792141</v>
      </c>
      <c r="BT28" s="196">
        <f t="shared" si="34"/>
        <v>5.8076965896018073E-2</v>
      </c>
      <c r="BV28" s="195">
        <v>29571</v>
      </c>
      <c r="BW28" s="190">
        <f t="shared" si="35"/>
        <v>1.1474525629583641</v>
      </c>
      <c r="BX28" s="196">
        <f t="shared" si="36"/>
        <v>3.7142255892255838E-2</v>
      </c>
      <c r="BZ28" s="193"/>
      <c r="CA28" s="190"/>
      <c r="CB28" s="194"/>
    </row>
    <row r="29" spans="2:80" ht="12.75" customHeight="1" outlineLevel="1">
      <c r="B29" s="192" t="s">
        <v>302</v>
      </c>
      <c r="C29" s="193">
        <v>13161</v>
      </c>
      <c r="D29" s="194">
        <f t="shared" si="0"/>
        <v>0.82384976525821596</v>
      </c>
      <c r="F29" s="193">
        <v>14223</v>
      </c>
      <c r="G29" s="190">
        <f t="shared" si="1"/>
        <v>0.82711095603628748</v>
      </c>
      <c r="H29" s="194">
        <f t="shared" si="2"/>
        <v>8.0692956462274923E-2</v>
      </c>
      <c r="J29" s="193">
        <v>14929</v>
      </c>
      <c r="K29" s="190">
        <f t="shared" si="3"/>
        <v>0.8250345399281569</v>
      </c>
      <c r="L29" s="194">
        <f t="shared" si="4"/>
        <v>4.9637910426773457E-2</v>
      </c>
      <c r="N29" s="193">
        <v>15591</v>
      </c>
      <c r="O29" s="190">
        <f t="shared" si="5"/>
        <v>0.82001788250144636</v>
      </c>
      <c r="P29" s="194">
        <f t="shared" si="6"/>
        <v>4.4343224596423036E-2</v>
      </c>
      <c r="R29" s="193">
        <v>16354</v>
      </c>
      <c r="S29" s="190">
        <f t="shared" si="7"/>
        <v>0.81553882212137829</v>
      </c>
      <c r="T29" s="194">
        <f t="shared" si="8"/>
        <v>4.8938490154576408E-2</v>
      </c>
      <c r="V29" s="193">
        <v>17910</v>
      </c>
      <c r="W29" s="190">
        <f t="shared" si="9"/>
        <v>0.84326004049154857</v>
      </c>
      <c r="X29" s="194">
        <f t="shared" si="10"/>
        <v>9.5144918674330503E-2</v>
      </c>
      <c r="Z29" s="193">
        <v>19116</v>
      </c>
      <c r="AA29" s="190">
        <f t="shared" si="11"/>
        <v>0.84475672809227098</v>
      </c>
      <c r="AB29" s="194">
        <f t="shared" si="12"/>
        <v>6.733668341708543E-2</v>
      </c>
      <c r="AD29" s="193">
        <v>20172</v>
      </c>
      <c r="AE29" s="190">
        <f t="shared" si="13"/>
        <v>0.84841857335127857</v>
      </c>
      <c r="AF29" s="194">
        <f t="shared" si="14"/>
        <v>5.5241682360326338E-2</v>
      </c>
      <c r="AH29" s="193">
        <v>20470</v>
      </c>
      <c r="AI29" s="190">
        <f t="shared" si="15"/>
        <v>0.848356749140039</v>
      </c>
      <c r="AJ29" s="194">
        <f t="shared" si="16"/>
        <v>1.477295260757483E-2</v>
      </c>
      <c r="AL29" s="193">
        <v>20161</v>
      </c>
      <c r="AM29" s="190">
        <f t="shared" si="17"/>
        <v>0.87420865493018818</v>
      </c>
      <c r="AN29" s="194">
        <f t="shared" si="18"/>
        <v>-1.5095261358085033E-2</v>
      </c>
      <c r="AP29" s="193">
        <v>20045</v>
      </c>
      <c r="AQ29" s="190">
        <f t="shared" si="19"/>
        <v>0.87008420869867176</v>
      </c>
      <c r="AR29" s="194">
        <f t="shared" si="20"/>
        <v>-5.7536828530331263E-3</v>
      </c>
      <c r="AT29" s="193">
        <v>19723</v>
      </c>
      <c r="AU29" s="190">
        <f t="shared" si="21"/>
        <v>0.86652607530424852</v>
      </c>
      <c r="AV29" s="194">
        <f t="shared" si="22"/>
        <v>-1.6063856323272674E-2</v>
      </c>
      <c r="AX29" s="193">
        <v>19268</v>
      </c>
      <c r="AY29" s="190">
        <f t="shared" si="23"/>
        <v>0.87391146589259794</v>
      </c>
      <c r="AZ29" s="194">
        <f t="shared" si="24"/>
        <v>-2.3069512751609844E-2</v>
      </c>
      <c r="BB29" s="193">
        <v>18738</v>
      </c>
      <c r="BC29" s="190">
        <f t="shared" si="25"/>
        <v>0.85565550938399015</v>
      </c>
      <c r="BD29" s="194">
        <f t="shared" si="26"/>
        <v>-2.7506746937928206E-2</v>
      </c>
      <c r="BF29" s="193">
        <v>18817</v>
      </c>
      <c r="BG29" s="190">
        <f t="shared" si="27"/>
        <v>0.84692591592402555</v>
      </c>
      <c r="BH29" s="194">
        <f t="shared" si="28"/>
        <v>4.2160315935531045E-3</v>
      </c>
      <c r="BJ29" s="193">
        <v>19450</v>
      </c>
      <c r="BK29" s="190">
        <f t="shared" si="29"/>
        <v>0.83767604117317718</v>
      </c>
      <c r="BL29" s="194">
        <f t="shared" si="30"/>
        <v>3.3639793803475593E-2</v>
      </c>
      <c r="BN29" s="195">
        <v>19783</v>
      </c>
      <c r="BO29" s="190">
        <f t="shared" si="31"/>
        <v>0.82501355352600192</v>
      </c>
      <c r="BP29" s="196">
        <f t="shared" si="32"/>
        <v>1.7120822622108012E-2</v>
      </c>
      <c r="BR29" s="195">
        <v>20606</v>
      </c>
      <c r="BS29" s="190">
        <f t="shared" si="33"/>
        <v>0.82526332652489087</v>
      </c>
      <c r="BT29" s="196">
        <f t="shared" si="34"/>
        <v>4.1601374917858758E-2</v>
      </c>
      <c r="BV29" s="195">
        <v>21579</v>
      </c>
      <c r="BW29" s="190">
        <f t="shared" si="35"/>
        <v>0.83733654107329947</v>
      </c>
      <c r="BX29" s="196">
        <f t="shared" si="36"/>
        <v>4.721925652722514E-2</v>
      </c>
      <c r="BZ29" s="193"/>
      <c r="CA29" s="190"/>
      <c r="CB29" s="194"/>
    </row>
    <row r="30" spans="2:80" ht="12.75" customHeight="1" outlineLevel="1">
      <c r="B30" s="192" t="s">
        <v>303</v>
      </c>
      <c r="C30" s="193">
        <v>14549</v>
      </c>
      <c r="D30" s="194">
        <f t="shared" si="0"/>
        <v>0.91073552425665105</v>
      </c>
      <c r="F30" s="193">
        <v>15642</v>
      </c>
      <c r="G30" s="190">
        <f t="shared" si="1"/>
        <v>0.90963014654570828</v>
      </c>
      <c r="H30" s="194">
        <f t="shared" si="2"/>
        <v>7.5125438174445058E-2</v>
      </c>
      <c r="J30" s="193">
        <v>17388</v>
      </c>
      <c r="K30" s="190">
        <f t="shared" si="3"/>
        <v>0.96092843326885879</v>
      </c>
      <c r="L30" s="194">
        <f t="shared" si="4"/>
        <v>0.11162255466052939</v>
      </c>
      <c r="N30" s="193">
        <v>18654</v>
      </c>
      <c r="O30" s="190">
        <f t="shared" si="5"/>
        <v>0.98111818229632353</v>
      </c>
      <c r="P30" s="194">
        <f t="shared" si="6"/>
        <v>7.2808833678398965E-2</v>
      </c>
      <c r="R30" s="193">
        <v>19789</v>
      </c>
      <c r="S30" s="190">
        <f t="shared" si="7"/>
        <v>0.98683488754799775</v>
      </c>
      <c r="T30" s="194">
        <f t="shared" si="8"/>
        <v>6.0844859011472074E-2</v>
      </c>
      <c r="V30" s="193">
        <v>21145</v>
      </c>
      <c r="W30" s="190">
        <f t="shared" si="9"/>
        <v>0.99557417957530958</v>
      </c>
      <c r="X30" s="194">
        <f t="shared" si="10"/>
        <v>6.8522916771944109E-2</v>
      </c>
      <c r="Z30" s="193">
        <v>22154</v>
      </c>
      <c r="AA30" s="190">
        <f t="shared" si="11"/>
        <v>0.97900923593618805</v>
      </c>
      <c r="AB30" s="194">
        <f t="shared" si="12"/>
        <v>4.7718136675336975E-2</v>
      </c>
      <c r="AD30" s="193">
        <v>24246</v>
      </c>
      <c r="AE30" s="190">
        <f t="shared" si="13"/>
        <v>1.0197678331090174</v>
      </c>
      <c r="AF30" s="194">
        <f t="shared" si="14"/>
        <v>9.4429899792362493E-2</v>
      </c>
      <c r="AH30" s="193">
        <v>24830</v>
      </c>
      <c r="AI30" s="190">
        <f t="shared" si="15"/>
        <v>1.0290521778772432</v>
      </c>
      <c r="AJ30" s="194">
        <f t="shared" si="16"/>
        <v>2.4086447249030751E-2</v>
      </c>
      <c r="AL30" s="193">
        <v>23794</v>
      </c>
      <c r="AM30" s="190">
        <f t="shared" si="17"/>
        <v>1.0317405255398491</v>
      </c>
      <c r="AN30" s="194">
        <f t="shared" si="18"/>
        <v>-4.1723721304873118E-2</v>
      </c>
      <c r="AP30" s="193">
        <v>23540</v>
      </c>
      <c r="AQ30" s="190">
        <f t="shared" si="19"/>
        <v>1.0217900859449605</v>
      </c>
      <c r="AR30" s="194">
        <f t="shared" si="20"/>
        <v>-1.0674960073968176E-2</v>
      </c>
      <c r="AT30" s="193">
        <v>23747</v>
      </c>
      <c r="AU30" s="190">
        <f t="shared" si="21"/>
        <v>1.0433197135450991</v>
      </c>
      <c r="AV30" s="194">
        <f t="shared" si="22"/>
        <v>8.793542905692453E-3</v>
      </c>
      <c r="AX30" s="193">
        <v>22572</v>
      </c>
      <c r="AY30" s="190">
        <f t="shared" si="23"/>
        <v>1.0237663280116109</v>
      </c>
      <c r="AZ30" s="194">
        <f t="shared" si="24"/>
        <v>-4.9479934307491424E-2</v>
      </c>
      <c r="BB30" s="193">
        <v>22511</v>
      </c>
      <c r="BC30" s="190">
        <f t="shared" si="25"/>
        <v>1.0279464815745012</v>
      </c>
      <c r="BD30" s="194">
        <f t="shared" si="26"/>
        <v>-2.702463228778984E-3</v>
      </c>
      <c r="BF30" s="193">
        <v>22434</v>
      </c>
      <c r="BG30" s="190">
        <f t="shared" si="27"/>
        <v>1.0097218471509586</v>
      </c>
      <c r="BH30" s="194">
        <f t="shared" si="28"/>
        <v>-3.4205499533561667E-3</v>
      </c>
      <c r="BJ30" s="193">
        <v>23839</v>
      </c>
      <c r="BK30" s="190">
        <f t="shared" si="29"/>
        <v>1.026702269692924</v>
      </c>
      <c r="BL30" s="194">
        <f t="shared" si="30"/>
        <v>6.2628153695283961E-2</v>
      </c>
      <c r="BN30" s="195">
        <v>25756</v>
      </c>
      <c r="BO30" s="190">
        <f t="shared" si="31"/>
        <v>1.0741065098627967</v>
      </c>
      <c r="BP30" s="196">
        <f t="shared" si="32"/>
        <v>8.0414446914719662E-2</v>
      </c>
      <c r="BR30" s="195">
        <v>25400</v>
      </c>
      <c r="BS30" s="190">
        <f t="shared" si="33"/>
        <v>1.017261404141135</v>
      </c>
      <c r="BT30" s="196">
        <f t="shared" si="34"/>
        <v>-1.3822022053113892E-2</v>
      </c>
      <c r="BV30" s="195">
        <v>27346</v>
      </c>
      <c r="BW30" s="190">
        <f t="shared" si="35"/>
        <v>1.0611152070156378</v>
      </c>
      <c r="BX30" s="196">
        <f t="shared" si="36"/>
        <v>7.6614173228346516E-2</v>
      </c>
      <c r="BZ30" s="193"/>
      <c r="CA30" s="190"/>
      <c r="CB30" s="194"/>
    </row>
    <row r="31" spans="2:80" ht="12.75" customHeight="1" outlineLevel="1">
      <c r="B31" s="192" t="s">
        <v>304</v>
      </c>
      <c r="C31" s="193">
        <v>12652</v>
      </c>
      <c r="D31" s="194">
        <f t="shared" si="0"/>
        <v>0.79198748043818468</v>
      </c>
      <c r="F31" s="193">
        <v>13979</v>
      </c>
      <c r="G31" s="190">
        <f t="shared" si="1"/>
        <v>0.81292160967666904</v>
      </c>
      <c r="H31" s="194">
        <f t="shared" si="2"/>
        <v>0.10488460322478654</v>
      </c>
      <c r="J31" s="193">
        <v>14760</v>
      </c>
      <c r="K31" s="190">
        <f t="shared" si="3"/>
        <v>0.81569494335451787</v>
      </c>
      <c r="L31" s="194">
        <f t="shared" si="4"/>
        <v>5.5869518563559595E-2</v>
      </c>
      <c r="N31" s="193">
        <v>15923</v>
      </c>
      <c r="O31" s="190">
        <f t="shared" si="5"/>
        <v>0.83747961920791036</v>
      </c>
      <c r="P31" s="194">
        <f t="shared" si="6"/>
        <v>7.8794037940379313E-2</v>
      </c>
      <c r="R31" s="193">
        <v>16742</v>
      </c>
      <c r="S31" s="190">
        <f t="shared" si="7"/>
        <v>0.83488754799780585</v>
      </c>
      <c r="T31" s="194">
        <f t="shared" si="8"/>
        <v>5.1435031087106786E-2</v>
      </c>
      <c r="V31" s="193">
        <v>17386</v>
      </c>
      <c r="W31" s="190">
        <f t="shared" si="9"/>
        <v>0.81858844578369983</v>
      </c>
      <c r="X31" s="194">
        <f t="shared" si="10"/>
        <v>3.8466133078485232E-2</v>
      </c>
      <c r="Z31" s="193">
        <v>18363</v>
      </c>
      <c r="AA31" s="190">
        <f t="shared" si="11"/>
        <v>0.81148084316584912</v>
      </c>
      <c r="AB31" s="194">
        <f t="shared" si="12"/>
        <v>5.6194639365006349E-2</v>
      </c>
      <c r="AD31" s="193">
        <v>19201</v>
      </c>
      <c r="AE31" s="190">
        <f t="shared" si="13"/>
        <v>0.80757907133243612</v>
      </c>
      <c r="AF31" s="194">
        <f t="shared" si="14"/>
        <v>4.563524478571046E-2</v>
      </c>
      <c r="AH31" s="193">
        <v>19461</v>
      </c>
      <c r="AI31" s="190">
        <f t="shared" si="15"/>
        <v>0.80653984831530523</v>
      </c>
      <c r="AJ31" s="194">
        <f t="shared" si="16"/>
        <v>1.3540961408259999E-2</v>
      </c>
      <c r="AL31" s="193">
        <v>19293</v>
      </c>
      <c r="AM31" s="190">
        <f t="shared" si="17"/>
        <v>0.83657098256872775</v>
      </c>
      <c r="AN31" s="194">
        <f t="shared" si="18"/>
        <v>-8.6326499152150626E-3</v>
      </c>
      <c r="AP31" s="193">
        <v>18531</v>
      </c>
      <c r="AQ31" s="190">
        <f t="shared" si="19"/>
        <v>0.80436669849813347</v>
      </c>
      <c r="AR31" s="194">
        <f t="shared" si="20"/>
        <v>-3.9496190328098257E-2</v>
      </c>
      <c r="AT31" s="193">
        <v>18432</v>
      </c>
      <c r="AU31" s="190">
        <f t="shared" si="21"/>
        <v>0.80980624752866748</v>
      </c>
      <c r="AV31" s="194">
        <f t="shared" si="22"/>
        <v>-5.3423992229237882E-3</v>
      </c>
      <c r="AX31" s="193">
        <v>17865</v>
      </c>
      <c r="AY31" s="190">
        <f t="shared" si="23"/>
        <v>0.81027757619738749</v>
      </c>
      <c r="AZ31" s="194">
        <f t="shared" si="24"/>
        <v>-3.076171875E-2</v>
      </c>
      <c r="BB31" s="193">
        <v>17456</v>
      </c>
      <c r="BC31" s="190">
        <f t="shared" si="25"/>
        <v>0.79711402347139138</v>
      </c>
      <c r="BD31" s="194">
        <f t="shared" si="26"/>
        <v>-2.2893926672264198E-2</v>
      </c>
      <c r="BF31" s="193">
        <v>17663</v>
      </c>
      <c r="BG31" s="190">
        <f t="shared" si="27"/>
        <v>0.79498604734899636</v>
      </c>
      <c r="BH31" s="194">
        <f t="shared" si="28"/>
        <v>1.1858386801099963E-2</v>
      </c>
      <c r="BJ31" s="193">
        <v>18495</v>
      </c>
      <c r="BK31" s="190">
        <f t="shared" si="29"/>
        <v>0.79654593221068948</v>
      </c>
      <c r="BL31" s="194">
        <f t="shared" si="30"/>
        <v>4.7104115948593206E-2</v>
      </c>
      <c r="BN31" s="195">
        <v>19605</v>
      </c>
      <c r="BO31" s="190">
        <f t="shared" si="31"/>
        <v>0.81759039159264357</v>
      </c>
      <c r="BP31" s="196">
        <f t="shared" si="32"/>
        <v>6.0016220600162207E-2</v>
      </c>
      <c r="BR31" s="195">
        <v>20347</v>
      </c>
      <c r="BS31" s="190">
        <f t="shared" si="33"/>
        <v>0.81489046417557776</v>
      </c>
      <c r="BT31" s="196">
        <f t="shared" si="34"/>
        <v>3.7847487885743325E-2</v>
      </c>
      <c r="BV31" s="195">
        <v>21187</v>
      </c>
      <c r="BW31" s="190">
        <f t="shared" si="35"/>
        <v>0.82212564510496289</v>
      </c>
      <c r="BX31" s="196">
        <f t="shared" si="36"/>
        <v>4.1283727330810427E-2</v>
      </c>
      <c r="BZ31" s="193"/>
      <c r="CA31" s="190"/>
      <c r="CB31" s="194"/>
    </row>
    <row r="32" spans="2:80" ht="12.75" customHeight="1" outlineLevel="1">
      <c r="B32" s="192" t="s">
        <v>305</v>
      </c>
      <c r="C32" s="193">
        <v>15889</v>
      </c>
      <c r="D32" s="194">
        <f t="shared" si="0"/>
        <v>0.99461658841940537</v>
      </c>
      <c r="F32" s="193">
        <v>16550</v>
      </c>
      <c r="G32" s="190">
        <f t="shared" si="1"/>
        <v>0.9624331239823215</v>
      </c>
      <c r="H32" s="194">
        <f t="shared" si="2"/>
        <v>4.1601107684561711E-2</v>
      </c>
      <c r="J32" s="193">
        <v>17863</v>
      </c>
      <c r="K32" s="190">
        <f t="shared" si="3"/>
        <v>0.98717877866814041</v>
      </c>
      <c r="L32" s="194">
        <f t="shared" si="4"/>
        <v>7.9335347432024195E-2</v>
      </c>
      <c r="N32" s="193">
        <v>18795</v>
      </c>
      <c r="O32" s="190">
        <f t="shared" si="5"/>
        <v>0.98853416083732182</v>
      </c>
      <c r="P32" s="194">
        <f t="shared" si="6"/>
        <v>5.2174886637182949E-2</v>
      </c>
      <c r="R32" s="193">
        <v>19571</v>
      </c>
      <c r="S32" s="190">
        <f t="shared" si="7"/>
        <v>0.97596369620505663</v>
      </c>
      <c r="T32" s="194">
        <f t="shared" si="8"/>
        <v>4.1287576483107102E-2</v>
      </c>
      <c r="V32" s="193">
        <v>20908</v>
      </c>
      <c r="W32" s="190">
        <f t="shared" si="9"/>
        <v>0.98441546212156883</v>
      </c>
      <c r="X32" s="194">
        <f t="shared" si="10"/>
        <v>6.8315364570027182E-2</v>
      </c>
      <c r="Z32" s="193">
        <v>22127</v>
      </c>
      <c r="AA32" s="190">
        <f t="shared" si="11"/>
        <v>0.9778160767157188</v>
      </c>
      <c r="AB32" s="194">
        <f t="shared" si="12"/>
        <v>5.8303041897838082E-2</v>
      </c>
      <c r="AD32" s="193">
        <v>22996</v>
      </c>
      <c r="AE32" s="190">
        <f t="shared" si="13"/>
        <v>0.96719380888290718</v>
      </c>
      <c r="AF32" s="194">
        <f t="shared" si="14"/>
        <v>3.9273286030641286E-2</v>
      </c>
      <c r="AH32" s="193">
        <v>22460</v>
      </c>
      <c r="AI32" s="190">
        <f t="shared" si="15"/>
        <v>0.93083012143064359</v>
      </c>
      <c r="AJ32" s="194">
        <f t="shared" si="16"/>
        <v>-2.3308401461123673E-2</v>
      </c>
      <c r="AL32" s="193">
        <v>21432</v>
      </c>
      <c r="AM32" s="190">
        <f t="shared" si="17"/>
        <v>0.92932096088804095</v>
      </c>
      <c r="AN32" s="194">
        <f t="shared" si="18"/>
        <v>-4.5770258236865535E-2</v>
      </c>
      <c r="AP32" s="193">
        <v>21628</v>
      </c>
      <c r="AQ32" s="190">
        <f t="shared" si="19"/>
        <v>0.93879677055299937</v>
      </c>
      <c r="AR32" s="194">
        <f t="shared" si="20"/>
        <v>9.1452034341172883E-3</v>
      </c>
      <c r="AT32" s="193">
        <v>21176</v>
      </c>
      <c r="AU32" s="190">
        <f t="shared" si="21"/>
        <v>0.93036334080224947</v>
      </c>
      <c r="AV32" s="194">
        <f t="shared" si="22"/>
        <v>-2.0898834843721126E-2</v>
      </c>
      <c r="AX32" s="193">
        <v>20303</v>
      </c>
      <c r="AY32" s="190">
        <f t="shared" si="23"/>
        <v>0.92085449927431062</v>
      </c>
      <c r="AZ32" s="194">
        <f t="shared" si="24"/>
        <v>-4.1225916131469642E-2</v>
      </c>
      <c r="BB32" s="193">
        <v>20068</v>
      </c>
      <c r="BC32" s="190">
        <f t="shared" si="25"/>
        <v>0.91638887620439291</v>
      </c>
      <c r="BD32" s="194">
        <f t="shared" si="26"/>
        <v>-1.157464414125986E-2</v>
      </c>
      <c r="BF32" s="193">
        <v>20565</v>
      </c>
      <c r="BG32" s="190">
        <f t="shared" si="27"/>
        <v>0.92560086416419118</v>
      </c>
      <c r="BH32" s="194">
        <f t="shared" si="28"/>
        <v>2.4765796292605113E-2</v>
      </c>
      <c r="BJ32" s="193">
        <v>21605</v>
      </c>
      <c r="BK32" s="190">
        <f t="shared" si="29"/>
        <v>0.93048796244454968</v>
      </c>
      <c r="BL32" s="194">
        <f t="shared" si="30"/>
        <v>5.0571359105275882E-2</v>
      </c>
      <c r="BN32" s="195">
        <v>21939</v>
      </c>
      <c r="BO32" s="190">
        <f t="shared" si="31"/>
        <v>0.91492555986488178</v>
      </c>
      <c r="BP32" s="196">
        <f t="shared" si="32"/>
        <v>1.5459384401758758E-2</v>
      </c>
      <c r="BR32" s="195">
        <v>21417</v>
      </c>
      <c r="BS32" s="190">
        <f t="shared" si="33"/>
        <v>0.85774360206656253</v>
      </c>
      <c r="BT32" s="196">
        <f t="shared" si="34"/>
        <v>-2.3793244906331168E-2</v>
      </c>
      <c r="BV32" s="195">
        <v>22212</v>
      </c>
      <c r="BW32" s="190">
        <f t="shared" si="35"/>
        <v>0.86189903379767951</v>
      </c>
      <c r="BX32" s="196">
        <f t="shared" si="36"/>
        <v>3.7120044824205056E-2</v>
      </c>
      <c r="BZ32" s="193"/>
      <c r="CA32" s="190"/>
      <c r="CB32" s="194"/>
    </row>
    <row r="33" spans="2:80" ht="12.75" customHeight="1" outlineLevel="1">
      <c r="B33" s="192" t="s">
        <v>306</v>
      </c>
      <c r="C33" s="193">
        <v>15797</v>
      </c>
      <c r="D33" s="194">
        <f t="shared" si="0"/>
        <v>0.98885758998435058</v>
      </c>
      <c r="F33" s="193">
        <v>16377</v>
      </c>
      <c r="G33" s="190">
        <f t="shared" si="1"/>
        <v>0.9523726448011165</v>
      </c>
      <c r="H33" s="194">
        <f t="shared" si="2"/>
        <v>3.6715832120022718E-2</v>
      </c>
      <c r="J33" s="193">
        <v>17817</v>
      </c>
      <c r="K33" s="190">
        <f t="shared" si="3"/>
        <v>0.98463663995578887</v>
      </c>
      <c r="L33" s="194">
        <f t="shared" si="4"/>
        <v>8.7928191976552439E-2</v>
      </c>
      <c r="N33" s="193">
        <v>18882</v>
      </c>
      <c r="O33" s="190">
        <f t="shared" si="5"/>
        <v>0.99310997738389528</v>
      </c>
      <c r="P33" s="194">
        <f t="shared" si="6"/>
        <v>5.9774372790031949E-2</v>
      </c>
      <c r="R33" s="193">
        <v>20219</v>
      </c>
      <c r="S33" s="190">
        <f t="shared" si="7"/>
        <v>1.0082780631326984</v>
      </c>
      <c r="T33" s="194">
        <f t="shared" si="8"/>
        <v>7.0808177099883407E-2</v>
      </c>
      <c r="V33" s="193">
        <v>20448</v>
      </c>
      <c r="W33" s="190">
        <f t="shared" si="9"/>
        <v>0.96275719195819009</v>
      </c>
      <c r="X33" s="194">
        <f t="shared" si="10"/>
        <v>1.132598051337852E-2</v>
      </c>
      <c r="Z33" s="193">
        <v>21628</v>
      </c>
      <c r="AA33" s="190">
        <f t="shared" si="11"/>
        <v>0.95576472667815637</v>
      </c>
      <c r="AB33" s="194">
        <f t="shared" si="12"/>
        <v>5.7707355242566427E-2</v>
      </c>
      <c r="AD33" s="193">
        <v>22992</v>
      </c>
      <c r="AE33" s="190">
        <f t="shared" si="13"/>
        <v>0.96702557200538353</v>
      </c>
      <c r="AF33" s="194">
        <f t="shared" si="14"/>
        <v>6.3066395413353016E-2</v>
      </c>
      <c r="AH33" s="193">
        <v>23473</v>
      </c>
      <c r="AI33" s="190">
        <f t="shared" si="15"/>
        <v>0.97281279787807207</v>
      </c>
      <c r="AJ33" s="194">
        <f t="shared" si="16"/>
        <v>2.0920320111343038E-2</v>
      </c>
      <c r="AL33" s="193">
        <v>22320</v>
      </c>
      <c r="AM33" s="190">
        <f t="shared" si="17"/>
        <v>0.96782586072326771</v>
      </c>
      <c r="AN33" s="194">
        <f t="shared" si="18"/>
        <v>-4.9120265837345078E-2</v>
      </c>
      <c r="AP33" s="193">
        <v>23133</v>
      </c>
      <c r="AQ33" s="190">
        <f t="shared" si="19"/>
        <v>1.0041236218421739</v>
      </c>
      <c r="AR33" s="194">
        <f t="shared" si="20"/>
        <v>3.6424731182795655E-2</v>
      </c>
      <c r="AT33" s="193">
        <v>23093</v>
      </c>
      <c r="AU33" s="190">
        <f t="shared" si="21"/>
        <v>1.0145863538508852</v>
      </c>
      <c r="AV33" s="194">
        <f t="shared" si="22"/>
        <v>-1.7291315436821497E-3</v>
      </c>
      <c r="AX33" s="193">
        <v>21892</v>
      </c>
      <c r="AY33" s="190">
        <f t="shared" si="23"/>
        <v>0.99292452830188682</v>
      </c>
      <c r="AZ33" s="194">
        <f t="shared" si="24"/>
        <v>-5.2007101719135695E-2</v>
      </c>
      <c r="BB33" s="193">
        <v>22242</v>
      </c>
      <c r="BC33" s="190">
        <f t="shared" si="25"/>
        <v>1.0156628156536829</v>
      </c>
      <c r="BD33" s="194">
        <f t="shared" si="26"/>
        <v>1.5987575369998064E-2</v>
      </c>
      <c r="BF33" s="193">
        <v>22694</v>
      </c>
      <c r="BG33" s="190">
        <f t="shared" si="27"/>
        <v>1.021424070573409</v>
      </c>
      <c r="BH33" s="194">
        <f t="shared" si="28"/>
        <v>2.0321913496987642E-2</v>
      </c>
      <c r="BJ33" s="193">
        <v>23639</v>
      </c>
      <c r="BK33" s="190">
        <f t="shared" si="29"/>
        <v>1.0180886343081097</v>
      </c>
      <c r="BL33" s="194">
        <f t="shared" si="30"/>
        <v>4.1640962368908019E-2</v>
      </c>
      <c r="BN33" s="195">
        <v>24213</v>
      </c>
      <c r="BO33" s="190">
        <f t="shared" si="31"/>
        <v>1.0097585387213812</v>
      </c>
      <c r="BP33" s="196">
        <f t="shared" si="32"/>
        <v>2.428190701806332E-2</v>
      </c>
      <c r="BR33" s="195">
        <v>24926</v>
      </c>
      <c r="BS33" s="190">
        <f t="shared" si="33"/>
        <v>0.99827786455204448</v>
      </c>
      <c r="BT33" s="196">
        <f t="shared" si="34"/>
        <v>2.9446991285672963E-2</v>
      </c>
      <c r="BV33" s="195">
        <v>26626</v>
      </c>
      <c r="BW33" s="190">
        <f t="shared" si="35"/>
        <v>1.0331768266656318</v>
      </c>
      <c r="BX33" s="196">
        <f t="shared" si="36"/>
        <v>6.8201877557570345E-2</v>
      </c>
      <c r="BZ33" s="193"/>
      <c r="CA33" s="190"/>
      <c r="CB33" s="194"/>
    </row>
    <row r="34" spans="2:80" ht="12.75" customHeight="1" outlineLevel="1">
      <c r="B34" s="192" t="s">
        <v>307</v>
      </c>
      <c r="C34" s="193">
        <v>16056</v>
      </c>
      <c r="D34" s="194">
        <f t="shared" si="0"/>
        <v>1.0050704225352112</v>
      </c>
      <c r="F34" s="193">
        <v>17197</v>
      </c>
      <c r="G34" s="190">
        <f t="shared" si="1"/>
        <v>1.0000581530588508</v>
      </c>
      <c r="H34" s="194">
        <f t="shared" si="2"/>
        <v>7.1063776781265631E-2</v>
      </c>
      <c r="J34" s="193">
        <v>18144</v>
      </c>
      <c r="K34" s="190">
        <f t="shared" si="3"/>
        <v>1.0027079303675048</v>
      </c>
      <c r="L34" s="194">
        <f t="shared" si="4"/>
        <v>5.5067744374018623E-2</v>
      </c>
      <c r="N34" s="193">
        <v>18904</v>
      </c>
      <c r="O34" s="190">
        <f t="shared" si="5"/>
        <v>0.99426708041866096</v>
      </c>
      <c r="P34" s="194">
        <f t="shared" si="6"/>
        <v>4.1887125220458454E-2</v>
      </c>
      <c r="R34" s="193">
        <v>20049</v>
      </c>
      <c r="S34" s="190">
        <f t="shared" si="7"/>
        <v>0.99980052859921209</v>
      </c>
      <c r="T34" s="194">
        <f t="shared" si="8"/>
        <v>6.0569191705459158E-2</v>
      </c>
      <c r="V34" s="193">
        <v>21477</v>
      </c>
      <c r="W34" s="190">
        <f t="shared" si="9"/>
        <v>1.0112058006497482</v>
      </c>
      <c r="X34" s="194">
        <f t="shared" si="10"/>
        <v>7.1225497531048898E-2</v>
      </c>
      <c r="Z34" s="193">
        <v>22717</v>
      </c>
      <c r="AA34" s="190">
        <f t="shared" si="11"/>
        <v>1.0038888152370851</v>
      </c>
      <c r="AB34" s="194">
        <f t="shared" si="12"/>
        <v>5.7736182893327825E-2</v>
      </c>
      <c r="AD34" s="193">
        <v>23947</v>
      </c>
      <c r="AE34" s="190">
        <f t="shared" si="13"/>
        <v>1.0071921265141319</v>
      </c>
      <c r="AF34" s="194">
        <f t="shared" si="14"/>
        <v>5.4144473301932505E-2</v>
      </c>
      <c r="AH34" s="193">
        <v>23969</v>
      </c>
      <c r="AI34" s="190">
        <f t="shared" si="15"/>
        <v>0.99336897509221267</v>
      </c>
      <c r="AJ34" s="194">
        <f t="shared" si="16"/>
        <v>9.1869545245759632E-4</v>
      </c>
      <c r="AL34" s="193">
        <v>22973</v>
      </c>
      <c r="AM34" s="190">
        <f t="shared" si="17"/>
        <v>0.99614083774173967</v>
      </c>
      <c r="AN34" s="194">
        <f t="shared" si="18"/>
        <v>-4.1553673494930998E-2</v>
      </c>
      <c r="AP34" s="193">
        <v>23630</v>
      </c>
      <c r="AQ34" s="190">
        <f t="shared" si="19"/>
        <v>1.0256966750585987</v>
      </c>
      <c r="AR34" s="194">
        <f t="shared" si="20"/>
        <v>2.859878988377651E-2</v>
      </c>
      <c r="AT34" s="193">
        <v>23208</v>
      </c>
      <c r="AU34" s="190">
        <f t="shared" si="21"/>
        <v>1.0196388559377882</v>
      </c>
      <c r="AV34" s="194">
        <f t="shared" si="22"/>
        <v>-1.7858654253068096E-2</v>
      </c>
      <c r="AX34" s="193">
        <v>22455</v>
      </c>
      <c r="AY34" s="190">
        <f t="shared" si="23"/>
        <v>1.0184597242380262</v>
      </c>
      <c r="AZ34" s="194">
        <f t="shared" si="24"/>
        <v>-3.2445708376421911E-2</v>
      </c>
      <c r="BB34" s="193">
        <v>22316</v>
      </c>
      <c r="BC34" s="190">
        <f t="shared" si="25"/>
        <v>1.0190419653865472</v>
      </c>
      <c r="BD34" s="194">
        <f t="shared" si="26"/>
        <v>-6.1901580939657253E-3</v>
      </c>
      <c r="BF34" s="193">
        <v>22748</v>
      </c>
      <c r="BG34" s="190">
        <f t="shared" si="27"/>
        <v>1.0238545323611485</v>
      </c>
      <c r="BH34" s="194">
        <f t="shared" si="28"/>
        <v>1.9358307940491093E-2</v>
      </c>
      <c r="BJ34" s="193">
        <v>23737</v>
      </c>
      <c r="BK34" s="190">
        <f t="shared" si="29"/>
        <v>1.0223093156466687</v>
      </c>
      <c r="BL34" s="194">
        <f t="shared" si="30"/>
        <v>4.3476349569192996E-2</v>
      </c>
      <c r="BN34" s="195">
        <v>24366</v>
      </c>
      <c r="BO34" s="190">
        <f t="shared" si="31"/>
        <v>1.016139121731515</v>
      </c>
      <c r="BP34" s="196">
        <f t="shared" si="32"/>
        <v>2.6498715086152425E-2</v>
      </c>
      <c r="BR34" s="195">
        <v>25600</v>
      </c>
      <c r="BS34" s="190">
        <f t="shared" si="33"/>
        <v>1.025271336457207</v>
      </c>
      <c r="BT34" s="196">
        <f t="shared" si="34"/>
        <v>5.0644340474431671E-2</v>
      </c>
      <c r="BV34" s="195">
        <v>26901</v>
      </c>
      <c r="BW34" s="190">
        <f t="shared" si="35"/>
        <v>1.0438477358270926</v>
      </c>
      <c r="BX34" s="196">
        <f t="shared" si="36"/>
        <v>5.0820312499999964E-2</v>
      </c>
      <c r="BZ34" s="193"/>
      <c r="CA34" s="190"/>
      <c r="CB34" s="194"/>
    </row>
    <row r="35" spans="2:80" ht="12.75" customHeight="1" outlineLevel="1">
      <c r="B35" s="192" t="s">
        <v>308</v>
      </c>
      <c r="C35" s="193">
        <v>11146</v>
      </c>
      <c r="D35" s="194">
        <f t="shared" si="0"/>
        <v>0.69771517996870114</v>
      </c>
      <c r="F35" s="193">
        <v>11978</v>
      </c>
      <c r="G35" s="190">
        <f t="shared" si="1"/>
        <v>0.696557338916027</v>
      </c>
      <c r="H35" s="194">
        <f t="shared" si="2"/>
        <v>7.4645612775883663E-2</v>
      </c>
      <c r="J35" s="193">
        <v>12874</v>
      </c>
      <c r="K35" s="190">
        <f t="shared" si="3"/>
        <v>0.71146725614810724</v>
      </c>
      <c r="L35" s="194">
        <f t="shared" si="4"/>
        <v>7.4803806979462317E-2</v>
      </c>
      <c r="N35" s="193">
        <v>13822</v>
      </c>
      <c r="O35" s="190">
        <f t="shared" si="5"/>
        <v>0.72697627938778731</v>
      </c>
      <c r="P35" s="194">
        <f t="shared" si="6"/>
        <v>7.3636787323287267E-2</v>
      </c>
      <c r="R35" s="193">
        <v>14928</v>
      </c>
      <c r="S35" s="190">
        <f t="shared" si="7"/>
        <v>0.74442726774048773</v>
      </c>
      <c r="T35" s="194">
        <f t="shared" si="8"/>
        <v>8.0017363623209325E-2</v>
      </c>
      <c r="V35" s="193">
        <v>15294</v>
      </c>
      <c r="W35" s="190">
        <f t="shared" si="9"/>
        <v>0.72009039973633415</v>
      </c>
      <c r="X35" s="194">
        <f t="shared" si="10"/>
        <v>2.4517684887459756E-2</v>
      </c>
      <c r="Z35" s="193">
        <v>16867</v>
      </c>
      <c r="AA35" s="190">
        <f t="shared" si="11"/>
        <v>0.74537098413540148</v>
      </c>
      <c r="AB35" s="194">
        <f t="shared" si="12"/>
        <v>0.1028507911599319</v>
      </c>
      <c r="AD35" s="193">
        <v>17952</v>
      </c>
      <c r="AE35" s="190">
        <f t="shared" si="13"/>
        <v>0.7550471063257066</v>
      </c>
      <c r="AF35" s="194">
        <f t="shared" si="14"/>
        <v>6.4326791960633178E-2</v>
      </c>
      <c r="AH35" s="193">
        <v>18308</v>
      </c>
      <c r="AI35" s="190">
        <f t="shared" si="15"/>
        <v>0.75875502507356296</v>
      </c>
      <c r="AJ35" s="194">
        <f t="shared" si="16"/>
        <v>1.9830659536541839E-2</v>
      </c>
      <c r="AL35" s="193">
        <v>17957</v>
      </c>
      <c r="AM35" s="190">
        <f t="shared" si="17"/>
        <v>0.77864018732113438</v>
      </c>
      <c r="AN35" s="194">
        <f t="shared" si="18"/>
        <v>-1.9171946689971575E-2</v>
      </c>
      <c r="AP35" s="193">
        <v>18373</v>
      </c>
      <c r="AQ35" s="190">
        <f t="shared" si="19"/>
        <v>0.79750846427641287</v>
      </c>
      <c r="AR35" s="194">
        <f t="shared" si="20"/>
        <v>2.3166453193740555E-2</v>
      </c>
      <c r="AT35" s="193">
        <v>18730</v>
      </c>
      <c r="AU35" s="190">
        <f t="shared" si="21"/>
        <v>0.82289881815385968</v>
      </c>
      <c r="AV35" s="194">
        <f t="shared" si="22"/>
        <v>1.9430686333206326E-2</v>
      </c>
      <c r="AX35" s="193">
        <v>18767</v>
      </c>
      <c r="AY35" s="190">
        <f t="shared" si="23"/>
        <v>0.85118831640058057</v>
      </c>
      <c r="AZ35" s="194">
        <f t="shared" si="24"/>
        <v>1.9754404698344441E-3</v>
      </c>
      <c r="BB35" s="193">
        <v>18204</v>
      </c>
      <c r="BC35" s="190">
        <f t="shared" si="25"/>
        <v>0.83127083428467052</v>
      </c>
      <c r="BD35" s="194">
        <f t="shared" si="26"/>
        <v>-2.9999467149784187E-2</v>
      </c>
      <c r="BF35" s="193">
        <v>18195</v>
      </c>
      <c r="BG35" s="190">
        <f t="shared" si="27"/>
        <v>0.81893059681339453</v>
      </c>
      <c r="BH35" s="194">
        <f t="shared" si="28"/>
        <v>-4.9439683586027794E-4</v>
      </c>
      <c r="BJ35" s="193">
        <v>19017</v>
      </c>
      <c r="BK35" s="190">
        <f t="shared" si="29"/>
        <v>0.81902752056505446</v>
      </c>
      <c r="BL35" s="194">
        <f t="shared" si="30"/>
        <v>4.5177246496290291E-2</v>
      </c>
      <c r="BN35" s="195">
        <v>19581</v>
      </c>
      <c r="BO35" s="190">
        <f t="shared" si="31"/>
        <v>0.81658951582634809</v>
      </c>
      <c r="BP35" s="196">
        <f t="shared" si="32"/>
        <v>2.9657674712099791E-2</v>
      </c>
      <c r="BR35" s="195">
        <v>18709</v>
      </c>
      <c r="BS35" s="190">
        <f t="shared" si="33"/>
        <v>0.74928911850694857</v>
      </c>
      <c r="BT35" s="196">
        <f t="shared" si="34"/>
        <v>-4.4532965629947352E-2</v>
      </c>
      <c r="BV35" s="195">
        <v>19813</v>
      </c>
      <c r="BW35" s="190">
        <f t="shared" si="35"/>
        <v>0.76880990260370186</v>
      </c>
      <c r="BX35" s="196">
        <f t="shared" si="36"/>
        <v>5.9009033085680729E-2</v>
      </c>
      <c r="BZ35" s="193"/>
      <c r="CA35" s="190"/>
      <c r="CB35" s="194"/>
    </row>
    <row r="36" spans="2:80">
      <c r="B36" s="188" t="s">
        <v>309</v>
      </c>
      <c r="C36" s="189">
        <v>12448</v>
      </c>
      <c r="D36" s="190">
        <f t="shared" si="0"/>
        <v>0.77921752738654149</v>
      </c>
      <c r="F36" s="189">
        <v>13459</v>
      </c>
      <c r="G36" s="190">
        <f t="shared" si="1"/>
        <v>0.78268201907420332</v>
      </c>
      <c r="H36" s="190">
        <f t="shared" si="2"/>
        <v>8.1217866323907373E-2</v>
      </c>
      <c r="J36" s="189">
        <v>14300</v>
      </c>
      <c r="K36" s="190">
        <f t="shared" si="3"/>
        <v>0.79027355623100304</v>
      </c>
      <c r="L36" s="190">
        <f t="shared" si="4"/>
        <v>6.2486068801545391E-2</v>
      </c>
      <c r="N36" s="189">
        <v>15195</v>
      </c>
      <c r="O36" s="190">
        <f t="shared" si="5"/>
        <v>0.79919002787566407</v>
      </c>
      <c r="P36" s="190">
        <f t="shared" si="6"/>
        <v>6.2587412587412627E-2</v>
      </c>
      <c r="R36" s="189">
        <v>15979</v>
      </c>
      <c r="S36" s="190">
        <f t="shared" si="7"/>
        <v>0.79683837829751158</v>
      </c>
      <c r="T36" s="190">
        <f t="shared" si="8"/>
        <v>5.1595919710430982E-2</v>
      </c>
      <c r="V36" s="189">
        <v>17044</v>
      </c>
      <c r="W36" s="190">
        <f t="shared" si="9"/>
        <v>0.80248599274918786</v>
      </c>
      <c r="X36" s="190">
        <f t="shared" si="10"/>
        <v>6.6649978096251283E-2</v>
      </c>
      <c r="Z36" s="189">
        <v>18132</v>
      </c>
      <c r="AA36" s="190">
        <f t="shared" si="11"/>
        <v>0.80127270316850063</v>
      </c>
      <c r="AB36" s="190">
        <f t="shared" si="12"/>
        <v>6.3834780567941785E-2</v>
      </c>
      <c r="AD36" s="189">
        <v>19154</v>
      </c>
      <c r="AE36" s="190">
        <f t="shared" si="13"/>
        <v>0.80560228802153433</v>
      </c>
      <c r="AF36" s="190">
        <f t="shared" si="14"/>
        <v>5.6364438561658847E-2</v>
      </c>
      <c r="AH36" s="189">
        <v>19471</v>
      </c>
      <c r="AI36" s="190">
        <f t="shared" si="15"/>
        <v>0.80695428737204189</v>
      </c>
      <c r="AJ36" s="190">
        <f t="shared" si="16"/>
        <v>1.655006787094071E-2</v>
      </c>
      <c r="AL36" s="189">
        <v>18586</v>
      </c>
      <c r="AM36" s="190">
        <f t="shared" si="17"/>
        <v>0.80591449137108662</v>
      </c>
      <c r="AN36" s="190">
        <f t="shared" si="18"/>
        <v>-4.5452210980432395E-2</v>
      </c>
      <c r="AP36" s="189">
        <v>18515</v>
      </c>
      <c r="AQ36" s="190">
        <f t="shared" si="19"/>
        <v>0.80367219376682009</v>
      </c>
      <c r="AR36" s="190">
        <f t="shared" si="20"/>
        <v>-3.8200796298288875E-3</v>
      </c>
      <c r="AT36" s="189">
        <v>18190</v>
      </c>
      <c r="AU36" s="190">
        <f t="shared" si="21"/>
        <v>0.79917402574579322</v>
      </c>
      <c r="AV36" s="190">
        <f t="shared" si="22"/>
        <v>-1.7553335133675407E-2</v>
      </c>
      <c r="AX36" s="189">
        <v>17572</v>
      </c>
      <c r="AY36" s="190">
        <f t="shared" si="23"/>
        <v>0.79698838896952107</v>
      </c>
      <c r="AZ36" s="190">
        <f t="shared" si="24"/>
        <v>-3.3974711379879063E-2</v>
      </c>
      <c r="BB36" s="189">
        <v>17351</v>
      </c>
      <c r="BC36" s="190">
        <f t="shared" si="25"/>
        <v>0.79231928398557017</v>
      </c>
      <c r="BD36" s="190">
        <f t="shared" si="26"/>
        <v>-1.257682676986116E-2</v>
      </c>
      <c r="BF36" s="189">
        <v>17099</v>
      </c>
      <c r="BG36" s="190">
        <f t="shared" si="27"/>
        <v>0.76960122423260424</v>
      </c>
      <c r="BH36" s="190">
        <f t="shared" si="28"/>
        <v>-1.452365857875626E-2</v>
      </c>
      <c r="BJ36" s="189">
        <v>18069</v>
      </c>
      <c r="BK36" s="190">
        <f t="shared" si="29"/>
        <v>0.77819888884103539</v>
      </c>
      <c r="BL36" s="190">
        <f t="shared" si="30"/>
        <v>5.6728463652845118E-2</v>
      </c>
      <c r="BN36" s="189">
        <v>18752</v>
      </c>
      <c r="BO36" s="190">
        <f t="shared" si="31"/>
        <v>0.78201759873222398</v>
      </c>
      <c r="BP36" s="190">
        <f t="shared" si="32"/>
        <v>3.7799546184072108E-2</v>
      </c>
      <c r="BR36" s="189">
        <v>19621</v>
      </c>
      <c r="BS36" s="190">
        <f t="shared" si="33"/>
        <v>0.78581440986823659</v>
      </c>
      <c r="BT36" s="190">
        <f t="shared" si="34"/>
        <v>4.6341723549488067E-2</v>
      </c>
      <c r="BV36" s="189">
        <v>20451</v>
      </c>
      <c r="BW36" s="190">
        <f t="shared" si="35"/>
        <v>0.79356641185829035</v>
      </c>
      <c r="BX36" s="190">
        <f t="shared" si="36"/>
        <v>4.2301615615921717E-2</v>
      </c>
      <c r="BZ36" s="189">
        <v>21004</v>
      </c>
      <c r="CA36" s="190">
        <f>BZ36/BZ$69</f>
        <v>0.79482328010292891</v>
      </c>
      <c r="CB36" s="190">
        <f>IF(BV36&gt;0,BZ36/BV36-1,"")</f>
        <v>2.7040242530927516E-2</v>
      </c>
    </row>
    <row r="37" spans="2:80" ht="12.75" customHeight="1" outlineLevel="1">
      <c r="B37" s="192" t="s">
        <v>310</v>
      </c>
      <c r="C37" s="193">
        <v>11809</v>
      </c>
      <c r="D37" s="194">
        <f t="shared" si="0"/>
        <v>0.73921752738654145</v>
      </c>
      <c r="F37" s="193">
        <v>12944</v>
      </c>
      <c r="G37" s="190">
        <f t="shared" si="1"/>
        <v>0.75273319376599213</v>
      </c>
      <c r="H37" s="194">
        <f t="shared" si="2"/>
        <v>9.611313405030053E-2</v>
      </c>
      <c r="J37" s="193">
        <v>13963</v>
      </c>
      <c r="K37" s="190">
        <f t="shared" si="3"/>
        <v>0.77164962696877593</v>
      </c>
      <c r="L37" s="194">
        <f t="shared" si="4"/>
        <v>7.8723733003708274E-2</v>
      </c>
      <c r="N37" s="193">
        <v>14375</v>
      </c>
      <c r="O37" s="190">
        <f t="shared" si="5"/>
        <v>0.75606164203439752</v>
      </c>
      <c r="P37" s="194">
        <f t="shared" si="6"/>
        <v>2.9506553033015859E-2</v>
      </c>
      <c r="R37" s="193">
        <v>15194</v>
      </c>
      <c r="S37" s="190">
        <f t="shared" si="7"/>
        <v>0.75769211589288388</v>
      </c>
      <c r="T37" s="194">
        <f t="shared" si="8"/>
        <v>5.6973913043478319E-2</v>
      </c>
      <c r="V37" s="193">
        <v>16177</v>
      </c>
      <c r="W37" s="190">
        <f t="shared" si="9"/>
        <v>0.76166486181081972</v>
      </c>
      <c r="X37" s="194">
        <f t="shared" si="10"/>
        <v>6.4696590759510286E-2</v>
      </c>
      <c r="Z37" s="193">
        <v>17178</v>
      </c>
      <c r="AA37" s="190">
        <f t="shared" si="11"/>
        <v>0.75911441071191832</v>
      </c>
      <c r="AB37" s="194">
        <f t="shared" si="12"/>
        <v>6.1877974902639465E-2</v>
      </c>
      <c r="AD37" s="193">
        <v>17864</v>
      </c>
      <c r="AE37" s="190">
        <f t="shared" si="13"/>
        <v>0.75134589502018845</v>
      </c>
      <c r="AF37" s="194">
        <f t="shared" si="14"/>
        <v>3.9934800325998276E-2</v>
      </c>
      <c r="AH37" s="193">
        <v>18662</v>
      </c>
      <c r="AI37" s="190">
        <f t="shared" si="15"/>
        <v>0.77342616768204231</v>
      </c>
      <c r="AJ37" s="194">
        <f t="shared" si="16"/>
        <v>4.4670846394984309E-2</v>
      </c>
      <c r="AL37" s="193">
        <v>18528</v>
      </c>
      <c r="AM37" s="190">
        <f t="shared" si="17"/>
        <v>0.80339953169716416</v>
      </c>
      <c r="AN37" s="194">
        <f t="shared" si="18"/>
        <v>-7.1803665202014866E-3</v>
      </c>
      <c r="AP37" s="193">
        <v>18456</v>
      </c>
      <c r="AQ37" s="190">
        <f t="shared" si="19"/>
        <v>0.80111120757010157</v>
      </c>
      <c r="AR37" s="194">
        <f t="shared" si="20"/>
        <v>-3.8860103626943143E-3</v>
      </c>
      <c r="AT37" s="193">
        <v>18046</v>
      </c>
      <c r="AU37" s="190">
        <f t="shared" si="21"/>
        <v>0.79284741443697548</v>
      </c>
      <c r="AV37" s="194">
        <f t="shared" si="22"/>
        <v>-2.2214997832683103E-2</v>
      </c>
      <c r="AX37" s="193">
        <v>17587</v>
      </c>
      <c r="AY37" s="190">
        <f t="shared" si="23"/>
        <v>0.79766872278664736</v>
      </c>
      <c r="AZ37" s="194">
        <f t="shared" si="24"/>
        <v>-2.5434999445860584E-2</v>
      </c>
      <c r="BB37" s="193">
        <v>17538</v>
      </c>
      <c r="BC37" s="190">
        <f t="shared" si="25"/>
        <v>0.80085848668888993</v>
      </c>
      <c r="BD37" s="194">
        <f t="shared" si="26"/>
        <v>-2.7861488599534301E-3</v>
      </c>
      <c r="BF37" s="193">
        <v>17385</v>
      </c>
      <c r="BG37" s="190">
        <f t="shared" si="27"/>
        <v>0.7824736699972995</v>
      </c>
      <c r="BH37" s="194">
        <f t="shared" si="28"/>
        <v>-8.7239137872049399E-3</v>
      </c>
      <c r="BJ37" s="193">
        <v>18514</v>
      </c>
      <c r="BK37" s="190">
        <f t="shared" si="29"/>
        <v>0.7973642275722469</v>
      </c>
      <c r="BL37" s="194">
        <f t="shared" si="30"/>
        <v>6.4941041127408727E-2</v>
      </c>
      <c r="BN37" s="195">
        <v>19126</v>
      </c>
      <c r="BO37" s="190">
        <f t="shared" si="31"/>
        <v>0.79761457942366232</v>
      </c>
      <c r="BP37" s="196">
        <f t="shared" si="32"/>
        <v>3.3056065680025837E-2</v>
      </c>
      <c r="BR37" s="195">
        <v>20261</v>
      </c>
      <c r="BS37" s="190">
        <f t="shared" si="33"/>
        <v>0.81144619327966683</v>
      </c>
      <c r="BT37" s="196">
        <f t="shared" si="34"/>
        <v>5.9343302310990165E-2</v>
      </c>
      <c r="BV37" s="195">
        <v>21153</v>
      </c>
      <c r="BW37" s="190">
        <f t="shared" si="35"/>
        <v>0.82080633269954595</v>
      </c>
      <c r="BX37" s="196">
        <f t="shared" si="36"/>
        <v>4.4025467647204053E-2</v>
      </c>
      <c r="BZ37" s="193"/>
      <c r="CA37" s="190"/>
      <c r="CB37" s="194"/>
    </row>
    <row r="38" spans="2:80" ht="12.75" customHeight="1" outlineLevel="1">
      <c r="B38" s="192" t="s">
        <v>311</v>
      </c>
      <c r="C38" s="193">
        <v>12454</v>
      </c>
      <c r="D38" s="194">
        <f t="shared" si="0"/>
        <v>0.77959311424100153</v>
      </c>
      <c r="F38" s="193">
        <v>13237</v>
      </c>
      <c r="G38" s="190">
        <f t="shared" si="1"/>
        <v>0.76977204000930444</v>
      </c>
      <c r="H38" s="194">
        <f t="shared" si="2"/>
        <v>6.2871366629195347E-2</v>
      </c>
      <c r="J38" s="193">
        <v>14263</v>
      </c>
      <c r="K38" s="190">
        <f t="shared" si="3"/>
        <v>0.7882287924841116</v>
      </c>
      <c r="L38" s="194">
        <f t="shared" si="4"/>
        <v>7.751000982095646E-2</v>
      </c>
      <c r="N38" s="193">
        <v>15543</v>
      </c>
      <c r="O38" s="190">
        <f t="shared" si="5"/>
        <v>0.81749329406195759</v>
      </c>
      <c r="P38" s="194">
        <f t="shared" si="6"/>
        <v>8.9742690878496845E-2</v>
      </c>
      <c r="R38" s="193">
        <v>16572</v>
      </c>
      <c r="S38" s="190">
        <f t="shared" si="7"/>
        <v>0.82641001346431953</v>
      </c>
      <c r="T38" s="194">
        <f t="shared" si="8"/>
        <v>6.6203435630187268E-2</v>
      </c>
      <c r="V38" s="193">
        <v>17114</v>
      </c>
      <c r="W38" s="190">
        <f t="shared" si="9"/>
        <v>0.80578181646970193</v>
      </c>
      <c r="X38" s="194">
        <f t="shared" si="10"/>
        <v>3.2705768766594145E-2</v>
      </c>
      <c r="Z38" s="193">
        <v>18271</v>
      </c>
      <c r="AA38" s="190">
        <f t="shared" si="11"/>
        <v>0.80741526359980553</v>
      </c>
      <c r="AB38" s="194">
        <f t="shared" si="12"/>
        <v>6.760546920649757E-2</v>
      </c>
      <c r="AD38" s="193">
        <v>19525</v>
      </c>
      <c r="AE38" s="190">
        <f t="shared" si="13"/>
        <v>0.82120625841184391</v>
      </c>
      <c r="AF38" s="194">
        <f t="shared" si="14"/>
        <v>6.8633353401565289E-2</v>
      </c>
      <c r="AH38" s="193">
        <v>19921</v>
      </c>
      <c r="AI38" s="190">
        <f t="shared" si="15"/>
        <v>0.82560404492519379</v>
      </c>
      <c r="AJ38" s="194">
        <f t="shared" si="16"/>
        <v>2.0281690140845132E-2</v>
      </c>
      <c r="AL38" s="193">
        <v>18935</v>
      </c>
      <c r="AM38" s="190">
        <f t="shared" si="17"/>
        <v>0.82104761078830979</v>
      </c>
      <c r="AN38" s="194">
        <f t="shared" si="18"/>
        <v>-4.9495507253651927E-2</v>
      </c>
      <c r="AP38" s="193">
        <v>19236</v>
      </c>
      <c r="AQ38" s="190">
        <f t="shared" si="19"/>
        <v>0.83496831322163378</v>
      </c>
      <c r="AR38" s="194">
        <f t="shared" si="20"/>
        <v>1.5896487985212593E-2</v>
      </c>
      <c r="AT38" s="193">
        <v>19049</v>
      </c>
      <c r="AU38" s="190">
        <f t="shared" si="21"/>
        <v>0.83691401959492118</v>
      </c>
      <c r="AV38" s="194">
        <f t="shared" si="22"/>
        <v>-9.721355791224795E-3</v>
      </c>
      <c r="AX38" s="193">
        <v>18540</v>
      </c>
      <c r="AY38" s="190">
        <f t="shared" si="23"/>
        <v>0.8408925979680697</v>
      </c>
      <c r="AZ38" s="194">
        <f t="shared" si="24"/>
        <v>-2.6720562759199984E-2</v>
      </c>
      <c r="BB38" s="193">
        <v>18068</v>
      </c>
      <c r="BC38" s="190">
        <f t="shared" si="25"/>
        <v>0.82506050504589246</v>
      </c>
      <c r="BD38" s="194">
        <f t="shared" si="26"/>
        <v>-2.5458468176914772E-2</v>
      </c>
      <c r="BF38" s="193">
        <v>17712</v>
      </c>
      <c r="BG38" s="190">
        <f t="shared" si="27"/>
        <v>0.79719146637861193</v>
      </c>
      <c r="BH38" s="194">
        <f t="shared" si="28"/>
        <v>-1.9703342926721268E-2</v>
      </c>
      <c r="BJ38" s="193">
        <v>19267</v>
      </c>
      <c r="BK38" s="190">
        <f t="shared" si="29"/>
        <v>0.82979456479607216</v>
      </c>
      <c r="BL38" s="194">
        <f t="shared" si="30"/>
        <v>8.7793586269196089E-2</v>
      </c>
      <c r="BN38" s="195">
        <v>19650</v>
      </c>
      <c r="BO38" s="190">
        <f t="shared" si="31"/>
        <v>0.81946703365444762</v>
      </c>
      <c r="BP38" s="196">
        <f t="shared" si="32"/>
        <v>1.987854881403428E-2</v>
      </c>
      <c r="BR38" s="195">
        <v>20511</v>
      </c>
      <c r="BS38" s="190">
        <f t="shared" si="33"/>
        <v>0.82145860867475673</v>
      </c>
      <c r="BT38" s="196">
        <f t="shared" si="34"/>
        <v>4.3816793893129757E-2</v>
      </c>
      <c r="BV38" s="195">
        <v>21563</v>
      </c>
      <c r="BW38" s="190">
        <f t="shared" si="35"/>
        <v>0.83671568817663267</v>
      </c>
      <c r="BX38" s="196">
        <f t="shared" si="36"/>
        <v>5.1289551947735434E-2</v>
      </c>
      <c r="BZ38" s="193"/>
      <c r="CA38" s="190"/>
      <c r="CB38" s="194"/>
    </row>
    <row r="39" spans="2:80" ht="12.75" customHeight="1" outlineLevel="1">
      <c r="B39" s="192" t="s">
        <v>312</v>
      </c>
      <c r="C39" s="193">
        <v>12002</v>
      </c>
      <c r="D39" s="194">
        <f t="shared" ref="D39:D69" si="37">C39/C$69</f>
        <v>0.75129890453834114</v>
      </c>
      <c r="F39" s="193">
        <v>12811</v>
      </c>
      <c r="G39" s="190">
        <f t="shared" ref="G39:G69" si="38">F39/F$69</f>
        <v>0.74499883693882296</v>
      </c>
      <c r="H39" s="194">
        <f t="shared" ref="H39:H69" si="39">IF(C39&gt;0,F39/C39-1,"")</f>
        <v>6.7405432427928735E-2</v>
      </c>
      <c r="J39" s="193">
        <v>13535</v>
      </c>
      <c r="K39" s="190">
        <f t="shared" ref="K39:K69" si="40">J39/J$69</f>
        <v>0.74799668416689691</v>
      </c>
      <c r="L39" s="194">
        <f t="shared" ref="L39:L69" si="41">IF(F39&gt;0,J39/F39-1,"")</f>
        <v>5.6513933338537159E-2</v>
      </c>
      <c r="N39" s="193">
        <v>14396</v>
      </c>
      <c r="O39" s="190">
        <f t="shared" ref="O39:O69" si="42">N39/N$69</f>
        <v>0.75716614947667382</v>
      </c>
      <c r="P39" s="194">
        <f t="shared" ref="P39:P69" si="43">IF(J39&gt;0,N39/J39-1,"")</f>
        <v>6.3612855559660231E-2</v>
      </c>
      <c r="R39" s="193">
        <v>15848</v>
      </c>
      <c r="S39" s="190">
        <f t="shared" ref="S39:S69" si="44">R39/R$69</f>
        <v>0.79030568992170747</v>
      </c>
      <c r="T39" s="194">
        <f t="shared" ref="T39:T69" si="45">IF(N39&gt;0,R39/N39-1,"")</f>
        <v>0.10086135037510413</v>
      </c>
      <c r="V39" s="193">
        <v>16775</v>
      </c>
      <c r="W39" s="190">
        <f t="shared" ref="W39:W69" si="46">V39/V$69</f>
        <v>0.78982061302321205</v>
      </c>
      <c r="X39" s="194">
        <f t="shared" ref="X39:X69" si="47">IF(R39&gt;0,V39/R39-1,"")</f>
        <v>5.8493185259969716E-2</v>
      </c>
      <c r="Z39" s="193">
        <v>18115</v>
      </c>
      <c r="AA39" s="190">
        <f t="shared" ref="AA39:AA69" si="48">Z39/Z$69</f>
        <v>0.80052145477042735</v>
      </c>
      <c r="AB39" s="194">
        <f t="shared" ref="AB39:AB69" si="49">IF(V39&gt;0,Z39/V39-1,"")</f>
        <v>7.9880774962742152E-2</v>
      </c>
      <c r="AD39" s="193">
        <v>19570</v>
      </c>
      <c r="AE39" s="190">
        <f t="shared" ref="AE39:AE69" si="50">AD39/AD$69</f>
        <v>0.82309892328398382</v>
      </c>
      <c r="AF39" s="194">
        <f t="shared" ref="AF39:AF69" si="51">IF(Z39&gt;0,AD39/Z39-1,"")</f>
        <v>8.0320176649185671E-2</v>
      </c>
      <c r="AH39" s="193">
        <v>19508</v>
      </c>
      <c r="AI39" s="190">
        <f t="shared" ref="AI39:AI69" si="52">AH39/AH$69</f>
        <v>0.80848771188196777</v>
      </c>
      <c r="AJ39" s="194">
        <f t="shared" ref="AJ39:AJ69" si="53">IF(AD39&gt;0,AH39/AD39-1,"")</f>
        <v>-3.1681144609095879E-3</v>
      </c>
      <c r="AL39" s="193">
        <v>18744</v>
      </c>
      <c r="AM39" s="190">
        <f t="shared" ref="AM39:AM69" si="54">AL39/AL$69</f>
        <v>0.81276558841384094</v>
      </c>
      <c r="AN39" s="194">
        <f t="shared" ref="AN39:AN69" si="55">IF(AH39&gt;0,AL39/AH39-1,"")</f>
        <v>-3.9163420135329141E-2</v>
      </c>
      <c r="AP39" s="193">
        <v>19329</v>
      </c>
      <c r="AQ39" s="190">
        <f t="shared" ref="AQ39:AQ69" si="56">AP39/AP$69</f>
        <v>0.83900512197239341</v>
      </c>
      <c r="AR39" s="194">
        <f t="shared" ref="AR39:AR69" si="57">IF(AL39&gt;0,AP39/AL39-1,"")</f>
        <v>3.1209987195902622E-2</v>
      </c>
      <c r="AT39" s="193">
        <v>19555</v>
      </c>
      <c r="AU39" s="190">
        <f t="shared" ref="AU39:AU69" si="58">AT39/AT$69</f>
        <v>0.85914502877729448</v>
      </c>
      <c r="AV39" s="194">
        <f t="shared" ref="AV39:AV69" si="59">IF(AP39&gt;0,AT39/AP39-1,"")</f>
        <v>1.1692275854932932E-2</v>
      </c>
      <c r="AX39" s="193">
        <v>19189</v>
      </c>
      <c r="AY39" s="190">
        <f t="shared" ref="AY39:AY69" si="60">AX39/AX$69</f>
        <v>0.87032837445573297</v>
      </c>
      <c r="AZ39" s="194">
        <f t="shared" ref="AZ39:AZ69" si="61">IF(AT39&gt;0,AX39/AT39-1,"")</f>
        <v>-1.8716440807977519E-2</v>
      </c>
      <c r="BB39" s="193">
        <v>19158</v>
      </c>
      <c r="BC39" s="190">
        <f t="shared" ref="BC39:BC69" si="62">BB39/BB$69</f>
        <v>0.87483446732727521</v>
      </c>
      <c r="BD39" s="194">
        <f t="shared" ref="BD39:BD69" si="63">IF(AX39&gt;0,BB39/AX39-1,"")</f>
        <v>-1.615508885298822E-3</v>
      </c>
      <c r="BF39" s="193">
        <v>18923</v>
      </c>
      <c r="BG39" s="190">
        <f t="shared" ref="BG39:BG69" si="64">BF39/BF$69</f>
        <v>0.85169682239625533</v>
      </c>
      <c r="BH39" s="194">
        <f t="shared" ref="BH39:BH69" si="65">IF(BB39&gt;0,BF39/BB39-1,"")</f>
        <v>-1.2266416118592804E-2</v>
      </c>
      <c r="BJ39" s="193">
        <v>20148</v>
      </c>
      <c r="BK39" s="190">
        <f t="shared" ref="BK39:BK69" si="66">BJ39/BJ$69</f>
        <v>0.86773762866617854</v>
      </c>
      <c r="BL39" s="194">
        <f t="shared" ref="BL39:BL69" si="67">IF(BF39&gt;0,BJ39/BF39-1,"")</f>
        <v>6.4736035512339418E-2</v>
      </c>
      <c r="BN39" s="195">
        <v>20876</v>
      </c>
      <c r="BO39" s="190">
        <f t="shared" ref="BO39:BO69" si="68">BN39/BN$69</f>
        <v>0.87059510404937657</v>
      </c>
      <c r="BP39" s="196">
        <f t="shared" ref="BP39:BP69" si="69">IF(BJ39&gt;0,BN39/BJ39-1,"")</f>
        <v>3.6132618622195745E-2</v>
      </c>
      <c r="BR39" s="195">
        <v>21750</v>
      </c>
      <c r="BS39" s="190">
        <f t="shared" ref="BS39:BS69" si="70">BR39/BR$69</f>
        <v>0.87108013937282225</v>
      </c>
      <c r="BT39" s="196">
        <f t="shared" ref="BT39:BT69" si="71">IF(BN39&gt;0,BR39/BN39-1,"")</f>
        <v>4.1866257903812931E-2</v>
      </c>
      <c r="BV39" s="195">
        <v>22691</v>
      </c>
      <c r="BW39" s="190">
        <f t="shared" ref="BW39:BW69" si="72">BV39/BV$69</f>
        <v>0.88048581739164178</v>
      </c>
      <c r="BX39" s="196">
        <f t="shared" ref="BX39:BX69" si="73">IF(BR39&gt;0,BV39/BR39-1,"")</f>
        <v>4.3264367816091998E-2</v>
      </c>
      <c r="BZ39" s="193"/>
      <c r="CA39" s="190"/>
      <c r="CB39" s="194"/>
    </row>
    <row r="40" spans="2:80" ht="12.75" customHeight="1" outlineLevel="1">
      <c r="B40" s="192" t="s">
        <v>313</v>
      </c>
      <c r="C40" s="193">
        <v>13852</v>
      </c>
      <c r="D40" s="194">
        <f t="shared" si="37"/>
        <v>0.86710485133020343</v>
      </c>
      <c r="F40" s="193">
        <v>15259</v>
      </c>
      <c r="G40" s="190">
        <f t="shared" si="38"/>
        <v>0.88735752500581533</v>
      </c>
      <c r="H40" s="194">
        <f t="shared" si="39"/>
        <v>0.10157377995957262</v>
      </c>
      <c r="J40" s="193">
        <v>16236</v>
      </c>
      <c r="K40" s="190">
        <f t="shared" si="40"/>
        <v>0.89726443768996955</v>
      </c>
      <c r="L40" s="194">
        <f t="shared" si="41"/>
        <v>6.4027786879874204E-2</v>
      </c>
      <c r="N40" s="193">
        <v>16822</v>
      </c>
      <c r="O40" s="190">
        <f t="shared" si="42"/>
        <v>0.88476305685583545</v>
      </c>
      <c r="P40" s="194">
        <f t="shared" si="43"/>
        <v>3.6092633653609374E-2</v>
      </c>
      <c r="R40" s="193">
        <v>17217</v>
      </c>
      <c r="S40" s="190">
        <f t="shared" si="44"/>
        <v>0.8585747768413704</v>
      </c>
      <c r="T40" s="194">
        <f t="shared" si="45"/>
        <v>2.348115562953268E-2</v>
      </c>
      <c r="V40" s="193">
        <v>18555</v>
      </c>
      <c r="W40" s="190">
        <f t="shared" si="46"/>
        <v>0.87362870191628605</v>
      </c>
      <c r="X40" s="194">
        <f t="shared" si="47"/>
        <v>7.7713887436835716E-2</v>
      </c>
      <c r="Z40" s="193">
        <v>19064</v>
      </c>
      <c r="AA40" s="190">
        <f t="shared" si="48"/>
        <v>0.84245879181581151</v>
      </c>
      <c r="AB40" s="194">
        <f t="shared" si="49"/>
        <v>2.7431959040689735E-2</v>
      </c>
      <c r="AD40" s="193">
        <v>19857</v>
      </c>
      <c r="AE40" s="190">
        <f t="shared" si="50"/>
        <v>0.8351699192462988</v>
      </c>
      <c r="AF40" s="194">
        <f t="shared" si="51"/>
        <v>4.1596726814939089E-2</v>
      </c>
      <c r="AH40" s="193">
        <v>20312</v>
      </c>
      <c r="AI40" s="190">
        <f t="shared" si="52"/>
        <v>0.84180861204359902</v>
      </c>
      <c r="AJ40" s="194">
        <f t="shared" si="53"/>
        <v>2.2913833912474146E-2</v>
      </c>
      <c r="AL40" s="193">
        <v>19012</v>
      </c>
      <c r="AM40" s="190">
        <f t="shared" si="54"/>
        <v>0.82438643656231025</v>
      </c>
      <c r="AN40" s="194">
        <f t="shared" si="55"/>
        <v>-6.4001575423395018E-2</v>
      </c>
      <c r="AP40" s="193">
        <v>19161</v>
      </c>
      <c r="AQ40" s="190">
        <f t="shared" si="56"/>
        <v>0.83171282229360188</v>
      </c>
      <c r="AR40" s="194">
        <f t="shared" si="57"/>
        <v>7.8371554807490362E-3</v>
      </c>
      <c r="AT40" s="193">
        <v>19017</v>
      </c>
      <c r="AU40" s="190">
        <f t="shared" si="58"/>
        <v>0.83550810597073943</v>
      </c>
      <c r="AV40" s="194">
        <f t="shared" si="59"/>
        <v>-7.5152653828087779E-3</v>
      </c>
      <c r="AX40" s="193">
        <v>18294</v>
      </c>
      <c r="AY40" s="190">
        <f t="shared" si="60"/>
        <v>0.82973512336719879</v>
      </c>
      <c r="AZ40" s="194">
        <f t="shared" si="61"/>
        <v>-3.8018614923489458E-2</v>
      </c>
      <c r="BB40" s="193">
        <v>17823</v>
      </c>
      <c r="BC40" s="190">
        <f t="shared" si="62"/>
        <v>0.81387277957897619</v>
      </c>
      <c r="BD40" s="194">
        <f t="shared" si="63"/>
        <v>-2.5746146277468074E-2</v>
      </c>
      <c r="BF40" s="193">
        <v>17090</v>
      </c>
      <c r="BG40" s="190">
        <f t="shared" si="64"/>
        <v>0.76919614726798091</v>
      </c>
      <c r="BH40" s="194">
        <f t="shared" si="65"/>
        <v>-4.1126634124445949E-2</v>
      </c>
      <c r="BJ40" s="193">
        <v>17225</v>
      </c>
      <c r="BK40" s="190">
        <f t="shared" si="66"/>
        <v>0.74184934751711962</v>
      </c>
      <c r="BL40" s="194">
        <f t="shared" si="67"/>
        <v>7.8993563487419483E-3</v>
      </c>
      <c r="BN40" s="195">
        <v>18274</v>
      </c>
      <c r="BO40" s="190">
        <f t="shared" si="68"/>
        <v>0.76208348972017181</v>
      </c>
      <c r="BP40" s="196">
        <f t="shared" si="69"/>
        <v>6.0899854862118907E-2</v>
      </c>
      <c r="BR40" s="195">
        <v>19519</v>
      </c>
      <c r="BS40" s="190">
        <f t="shared" si="70"/>
        <v>0.78172934438703989</v>
      </c>
      <c r="BT40" s="196">
        <f t="shared" si="71"/>
        <v>6.8129583014118422E-2</v>
      </c>
      <c r="BV40" s="195">
        <v>20415</v>
      </c>
      <c r="BW40" s="190">
        <f t="shared" si="72"/>
        <v>0.79216949284079008</v>
      </c>
      <c r="BX40" s="196">
        <f t="shared" si="73"/>
        <v>4.5903990983144682E-2</v>
      </c>
      <c r="BZ40" s="193"/>
      <c r="CA40" s="190"/>
      <c r="CB40" s="194"/>
    </row>
    <row r="41" spans="2:80" ht="12.75" customHeight="1" outlineLevel="1">
      <c r="B41" s="192" t="s">
        <v>314</v>
      </c>
      <c r="C41" s="193">
        <v>12596</v>
      </c>
      <c r="D41" s="194">
        <f t="shared" si="37"/>
        <v>0.78848200312989047</v>
      </c>
      <c r="F41" s="193">
        <v>13663</v>
      </c>
      <c r="G41" s="190">
        <f t="shared" si="38"/>
        <v>0.79454524307978602</v>
      </c>
      <c r="H41" s="194">
        <f t="shared" si="39"/>
        <v>8.470943156557631E-2</v>
      </c>
      <c r="J41" s="193">
        <v>14206</v>
      </c>
      <c r="K41" s="190">
        <f t="shared" si="40"/>
        <v>0.78507875103619784</v>
      </c>
      <c r="L41" s="194">
        <f t="shared" si="41"/>
        <v>3.9742369904120611E-2</v>
      </c>
      <c r="N41" s="193">
        <v>15179</v>
      </c>
      <c r="O41" s="190">
        <f t="shared" si="42"/>
        <v>0.79834849839583444</v>
      </c>
      <c r="P41" s="194">
        <f t="shared" si="43"/>
        <v>6.8492186400112676E-2</v>
      </c>
      <c r="R41" s="193">
        <v>15613</v>
      </c>
      <c r="S41" s="190">
        <f t="shared" si="44"/>
        <v>0.77858674512541759</v>
      </c>
      <c r="T41" s="194">
        <f t="shared" si="45"/>
        <v>2.8592133869161263E-2</v>
      </c>
      <c r="V41" s="193">
        <v>17107</v>
      </c>
      <c r="W41" s="190">
        <f t="shared" si="46"/>
        <v>0.80545223409765054</v>
      </c>
      <c r="X41" s="194">
        <f t="shared" si="47"/>
        <v>9.5689489527957416E-2</v>
      </c>
      <c r="Z41" s="193">
        <v>18291</v>
      </c>
      <c r="AA41" s="190">
        <f t="shared" si="48"/>
        <v>0.80829908524459759</v>
      </c>
      <c r="AB41" s="194">
        <f t="shared" si="49"/>
        <v>6.9211433915940868E-2</v>
      </c>
      <c r="AD41" s="193">
        <v>19251</v>
      </c>
      <c r="AE41" s="190">
        <f t="shared" si="50"/>
        <v>0.8096820323014805</v>
      </c>
      <c r="AF41" s="194">
        <f t="shared" si="51"/>
        <v>5.2484828604231648E-2</v>
      </c>
      <c r="AH41" s="193">
        <v>19286</v>
      </c>
      <c r="AI41" s="190">
        <f t="shared" si="52"/>
        <v>0.79928716482241291</v>
      </c>
      <c r="AJ41" s="194">
        <f t="shared" si="53"/>
        <v>1.8180873720845536E-3</v>
      </c>
      <c r="AL41" s="193">
        <v>18150</v>
      </c>
      <c r="AM41" s="190">
        <f t="shared" si="54"/>
        <v>0.78700893244297976</v>
      </c>
      <c r="AN41" s="194">
        <f t="shared" si="55"/>
        <v>-5.8902831069169381E-2</v>
      </c>
      <c r="AP41" s="193">
        <v>17518</v>
      </c>
      <c r="AQ41" s="190">
        <f t="shared" si="56"/>
        <v>0.76039586769684864</v>
      </c>
      <c r="AR41" s="194">
        <f t="shared" si="57"/>
        <v>-3.4820936639118449E-2</v>
      </c>
      <c r="AT41" s="193">
        <v>16909</v>
      </c>
      <c r="AU41" s="190">
        <f t="shared" si="58"/>
        <v>0.74289354597776902</v>
      </c>
      <c r="AV41" s="194">
        <f t="shared" si="59"/>
        <v>-3.4764242493435349E-2</v>
      </c>
      <c r="AX41" s="193">
        <v>16089</v>
      </c>
      <c r="AY41" s="190">
        <f t="shared" si="60"/>
        <v>0.72972605224963716</v>
      </c>
      <c r="AZ41" s="194">
        <f t="shared" si="61"/>
        <v>-4.8494884381098835E-2</v>
      </c>
      <c r="BB41" s="193">
        <v>15997</v>
      </c>
      <c r="BC41" s="190">
        <f t="shared" si="62"/>
        <v>0.73048997671126537</v>
      </c>
      <c r="BD41" s="194">
        <f t="shared" si="63"/>
        <v>-5.7181925539188105E-3</v>
      </c>
      <c r="BF41" s="193">
        <v>15937</v>
      </c>
      <c r="BG41" s="190">
        <f t="shared" si="64"/>
        <v>0.71730128724457642</v>
      </c>
      <c r="BH41" s="194">
        <f t="shared" si="65"/>
        <v>-3.7507032568606657E-3</v>
      </c>
      <c r="BJ41" s="193">
        <v>16620</v>
      </c>
      <c r="BK41" s="190">
        <f t="shared" si="66"/>
        <v>0.71579310047805678</v>
      </c>
      <c r="BL41" s="194">
        <f t="shared" si="67"/>
        <v>4.2856246470477588E-2</v>
      </c>
      <c r="BN41" s="195">
        <v>17428</v>
      </c>
      <c r="BO41" s="190">
        <f t="shared" si="68"/>
        <v>0.72680261895825515</v>
      </c>
      <c r="BP41" s="196">
        <f t="shared" si="69"/>
        <v>4.861612515042113E-2</v>
      </c>
      <c r="BR41" s="195">
        <v>18022</v>
      </c>
      <c r="BS41" s="190">
        <f t="shared" si="70"/>
        <v>0.72177500100124159</v>
      </c>
      <c r="BT41" s="196">
        <f t="shared" si="71"/>
        <v>3.4083084691301391E-2</v>
      </c>
      <c r="BV41" s="195">
        <v>18617</v>
      </c>
      <c r="BW41" s="190">
        <f t="shared" si="72"/>
        <v>0.72240114857785886</v>
      </c>
      <c r="BX41" s="196">
        <f t="shared" si="73"/>
        <v>3.301520363999555E-2</v>
      </c>
      <c r="BZ41" s="193"/>
      <c r="CA41" s="190"/>
      <c r="CB41" s="194"/>
    </row>
    <row r="42" spans="2:80">
      <c r="B42" s="188" t="s">
        <v>315</v>
      </c>
      <c r="C42" s="189">
        <v>19442</v>
      </c>
      <c r="D42" s="190">
        <f t="shared" si="37"/>
        <v>1.2170266040688575</v>
      </c>
      <c r="F42" s="189">
        <v>20953</v>
      </c>
      <c r="G42" s="190">
        <f t="shared" si="38"/>
        <v>1.2184810421028147</v>
      </c>
      <c r="H42" s="190">
        <f t="shared" si="39"/>
        <v>7.7718341734389407E-2</v>
      </c>
      <c r="J42" s="189">
        <v>21877</v>
      </c>
      <c r="K42" s="190">
        <f t="shared" si="40"/>
        <v>1.2090080132633325</v>
      </c>
      <c r="L42" s="190">
        <f t="shared" si="41"/>
        <v>4.4098697083949867E-2</v>
      </c>
      <c r="N42" s="189">
        <v>22818</v>
      </c>
      <c r="O42" s="190">
        <f t="shared" si="42"/>
        <v>1.2001262294219743</v>
      </c>
      <c r="P42" s="190">
        <f t="shared" si="43"/>
        <v>4.3013210220779863E-2</v>
      </c>
      <c r="R42" s="189">
        <v>23938</v>
      </c>
      <c r="S42" s="190">
        <f t="shared" si="44"/>
        <v>1.1937365980152597</v>
      </c>
      <c r="T42" s="190">
        <f t="shared" si="45"/>
        <v>4.9084056446664803E-2</v>
      </c>
      <c r="V42" s="189">
        <v>25116</v>
      </c>
      <c r="W42" s="190">
        <f t="shared" si="46"/>
        <v>1.1825415509204764</v>
      </c>
      <c r="X42" s="190">
        <f t="shared" si="47"/>
        <v>4.9210460355919361E-2</v>
      </c>
      <c r="Z42" s="189">
        <v>26708</v>
      </c>
      <c r="AA42" s="190">
        <f t="shared" si="48"/>
        <v>1.1802554244553449</v>
      </c>
      <c r="AB42" s="190">
        <f t="shared" si="49"/>
        <v>6.3385889472846069E-2</v>
      </c>
      <c r="AD42" s="189">
        <v>27983</v>
      </c>
      <c r="AE42" s="190">
        <f t="shared" si="50"/>
        <v>1.176943135935397</v>
      </c>
      <c r="AF42" s="190">
        <f t="shared" si="51"/>
        <v>4.7738505316758939E-2</v>
      </c>
      <c r="AH42" s="189">
        <v>28157</v>
      </c>
      <c r="AI42" s="190">
        <f t="shared" si="52"/>
        <v>1.1669360520535454</v>
      </c>
      <c r="AJ42" s="190">
        <f t="shared" si="53"/>
        <v>6.2180609655861918E-3</v>
      </c>
      <c r="AL42" s="189">
        <v>26874</v>
      </c>
      <c r="AM42" s="190">
        <f t="shared" si="54"/>
        <v>1.1652935564998699</v>
      </c>
      <c r="AN42" s="190">
        <f t="shared" si="55"/>
        <v>-4.5565933870795883E-2</v>
      </c>
      <c r="AP42" s="189">
        <v>26976</v>
      </c>
      <c r="AQ42" s="190">
        <f t="shared" si="56"/>
        <v>1.1709349769945308</v>
      </c>
      <c r="AR42" s="190">
        <f t="shared" si="57"/>
        <v>3.7954900647465539E-3</v>
      </c>
      <c r="AT42" s="189">
        <v>26507</v>
      </c>
      <c r="AU42" s="190">
        <f t="shared" si="58"/>
        <v>1.164579763630772</v>
      </c>
      <c r="AV42" s="190">
        <f t="shared" si="59"/>
        <v>-1.7385824436536135E-2</v>
      </c>
      <c r="AX42" s="189">
        <v>25806</v>
      </c>
      <c r="AY42" s="190">
        <f t="shared" si="60"/>
        <v>1.1704462989840347</v>
      </c>
      <c r="AZ42" s="190">
        <f t="shared" si="61"/>
        <v>-2.64458444939073E-2</v>
      </c>
      <c r="BB42" s="189">
        <v>25795</v>
      </c>
      <c r="BC42" s="190">
        <f t="shared" si="62"/>
        <v>1.1779076670167588</v>
      </c>
      <c r="BD42" s="190">
        <f t="shared" si="63"/>
        <v>-4.2625745950553018E-4</v>
      </c>
      <c r="BF42" s="189">
        <v>26403</v>
      </c>
      <c r="BG42" s="190">
        <f t="shared" si="64"/>
        <v>1.1883607885498244</v>
      </c>
      <c r="BH42" s="190">
        <f t="shared" si="65"/>
        <v>2.3570459391354825E-2</v>
      </c>
      <c r="BJ42" s="189">
        <v>27630</v>
      </c>
      <c r="BK42" s="190">
        <f t="shared" si="66"/>
        <v>1.1899737284120764</v>
      </c>
      <c r="BL42" s="190">
        <f t="shared" si="67"/>
        <v>4.6471991819111436E-2</v>
      </c>
      <c r="BN42" s="189">
        <v>28680</v>
      </c>
      <c r="BO42" s="190">
        <f t="shared" si="68"/>
        <v>1.1960465407231327</v>
      </c>
      <c r="BP42" s="190">
        <f t="shared" si="69"/>
        <v>3.8002171552660169E-2</v>
      </c>
      <c r="BR42" s="189">
        <v>29727</v>
      </c>
      <c r="BS42" s="190">
        <f t="shared" si="70"/>
        <v>1.1905562897993511</v>
      </c>
      <c r="BT42" s="190">
        <f t="shared" si="71"/>
        <v>3.6506276150627626E-2</v>
      </c>
      <c r="BV42" s="189">
        <v>30514</v>
      </c>
      <c r="BW42" s="190">
        <f t="shared" si="72"/>
        <v>1.1840440805556633</v>
      </c>
      <c r="BX42" s="190">
        <f t="shared" si="73"/>
        <v>2.6474248999226235E-2</v>
      </c>
      <c r="BZ42" s="189">
        <v>31119</v>
      </c>
      <c r="CA42" s="190">
        <f>BZ42/BZ$69</f>
        <v>1.1775902520245214</v>
      </c>
      <c r="CB42" s="190">
        <f>IF(BV42&gt;0,BZ42/BV42-1,"")</f>
        <v>1.9826964671953773E-2</v>
      </c>
    </row>
    <row r="43" spans="2:80" ht="12.75" customHeight="1" outlineLevel="1">
      <c r="B43" s="192" t="s">
        <v>316</v>
      </c>
      <c r="C43" s="193">
        <v>19354</v>
      </c>
      <c r="D43" s="194">
        <f t="shared" si="37"/>
        <v>1.2115179968701095</v>
      </c>
      <c r="F43" s="193">
        <v>20769</v>
      </c>
      <c r="G43" s="190">
        <f t="shared" si="38"/>
        <v>1.2077808792742499</v>
      </c>
      <c r="H43" s="194">
        <f t="shared" si="39"/>
        <v>7.311150149839829E-2</v>
      </c>
      <c r="J43" s="193">
        <v>21490</v>
      </c>
      <c r="K43" s="190">
        <f t="shared" si="40"/>
        <v>1.1876208897485494</v>
      </c>
      <c r="L43" s="194">
        <f t="shared" si="41"/>
        <v>3.4715200539265245E-2</v>
      </c>
      <c r="N43" s="193">
        <v>22462</v>
      </c>
      <c r="O43" s="190">
        <f t="shared" si="42"/>
        <v>1.1814021984957661</v>
      </c>
      <c r="P43" s="194">
        <f t="shared" si="43"/>
        <v>4.5230339692880372E-2</v>
      </c>
      <c r="R43" s="193">
        <v>23562</v>
      </c>
      <c r="S43" s="190">
        <f t="shared" si="44"/>
        <v>1.1749862863411957</v>
      </c>
      <c r="T43" s="194">
        <f t="shared" si="45"/>
        <v>4.8971596474045143E-2</v>
      </c>
      <c r="V43" s="193">
        <v>25096</v>
      </c>
      <c r="W43" s="190">
        <f t="shared" si="46"/>
        <v>1.1815998870003295</v>
      </c>
      <c r="X43" s="194">
        <f t="shared" si="47"/>
        <v>6.5104829810712195E-2</v>
      </c>
      <c r="Z43" s="193">
        <v>26660</v>
      </c>
      <c r="AA43" s="190">
        <f t="shared" si="48"/>
        <v>1.178134252507844</v>
      </c>
      <c r="AB43" s="194">
        <f t="shared" si="49"/>
        <v>6.2320688555945081E-2</v>
      </c>
      <c r="AD43" s="193">
        <v>28069</v>
      </c>
      <c r="AE43" s="190">
        <f t="shared" si="50"/>
        <v>1.1805602288021535</v>
      </c>
      <c r="AF43" s="194">
        <f t="shared" si="51"/>
        <v>5.2850712678169653E-2</v>
      </c>
      <c r="AH43" s="193">
        <v>28280</v>
      </c>
      <c r="AI43" s="190">
        <f t="shared" si="52"/>
        <v>1.172033652451407</v>
      </c>
      <c r="AJ43" s="194">
        <f t="shared" si="53"/>
        <v>7.5171897823220757E-3</v>
      </c>
      <c r="AL43" s="193">
        <v>26935</v>
      </c>
      <c r="AM43" s="190">
        <f t="shared" si="54"/>
        <v>1.1679386002948573</v>
      </c>
      <c r="AN43" s="194">
        <f t="shared" si="55"/>
        <v>-4.7560113154172523E-2</v>
      </c>
      <c r="AP43" s="193">
        <v>26996</v>
      </c>
      <c r="AQ43" s="190">
        <f t="shared" si="56"/>
        <v>1.1718031079086726</v>
      </c>
      <c r="AR43" s="194">
        <f t="shared" si="57"/>
        <v>2.2647113421199183E-3</v>
      </c>
      <c r="AT43" s="193">
        <v>26558</v>
      </c>
      <c r="AU43" s="190">
        <f t="shared" si="58"/>
        <v>1.1668204384693115</v>
      </c>
      <c r="AV43" s="194">
        <f t="shared" si="59"/>
        <v>-1.6224625870499332E-2</v>
      </c>
      <c r="AX43" s="193">
        <v>25832</v>
      </c>
      <c r="AY43" s="190">
        <f t="shared" si="60"/>
        <v>1.1716255442670538</v>
      </c>
      <c r="AZ43" s="194">
        <f t="shared" si="61"/>
        <v>-2.7336395812937675E-2</v>
      </c>
      <c r="BB43" s="193">
        <v>25848</v>
      </c>
      <c r="BC43" s="190">
        <f t="shared" si="62"/>
        <v>1.180327868852459</v>
      </c>
      <c r="BD43" s="194">
        <f t="shared" si="63"/>
        <v>6.1938680706097315E-4</v>
      </c>
      <c r="BF43" s="193">
        <v>26491</v>
      </c>
      <c r="BG43" s="190">
        <f t="shared" si="64"/>
        <v>1.1923215410928076</v>
      </c>
      <c r="BH43" s="194">
        <f t="shared" si="65"/>
        <v>2.4876199319096237E-2</v>
      </c>
      <c r="BJ43" s="193">
        <v>27688</v>
      </c>
      <c r="BK43" s="190">
        <f t="shared" si="66"/>
        <v>1.1924716826736723</v>
      </c>
      <c r="BL43" s="194">
        <f t="shared" si="67"/>
        <v>4.5185157223207817E-2</v>
      </c>
      <c r="BN43" s="195">
        <v>28713</v>
      </c>
      <c r="BO43" s="190">
        <f t="shared" si="68"/>
        <v>1.1974227449017891</v>
      </c>
      <c r="BP43" s="196">
        <f t="shared" si="69"/>
        <v>3.7019647500722286E-2</v>
      </c>
      <c r="BR43" s="195">
        <v>30065</v>
      </c>
      <c r="BS43" s="190">
        <f t="shared" si="70"/>
        <v>1.2040930754135128</v>
      </c>
      <c r="BT43" s="196">
        <f t="shared" si="71"/>
        <v>4.7086685473478829E-2</v>
      </c>
      <c r="BV43" s="195">
        <v>30947</v>
      </c>
      <c r="BW43" s="190">
        <f t="shared" si="72"/>
        <v>1.2008459120717085</v>
      </c>
      <c r="BX43" s="196">
        <f t="shared" si="73"/>
        <v>2.9336437718276986E-2</v>
      </c>
      <c r="BZ43" s="193"/>
      <c r="CA43" s="190"/>
      <c r="CB43" s="194"/>
    </row>
    <row r="44" spans="2:80" ht="12.75" customHeight="1" outlineLevel="1">
      <c r="B44" s="192" t="s">
        <v>317</v>
      </c>
      <c r="C44" s="193">
        <v>19501</v>
      </c>
      <c r="D44" s="194">
        <f t="shared" si="37"/>
        <v>1.2207198748043819</v>
      </c>
      <c r="F44" s="193">
        <v>21382</v>
      </c>
      <c r="G44" s="190">
        <f t="shared" si="38"/>
        <v>1.2434287043498489</v>
      </c>
      <c r="H44" s="194">
        <f t="shared" si="39"/>
        <v>9.6456591969642513E-2</v>
      </c>
      <c r="J44" s="193">
        <v>22777</v>
      </c>
      <c r="K44" s="190">
        <f t="shared" si="40"/>
        <v>1.2587455098093396</v>
      </c>
      <c r="L44" s="194">
        <f t="shared" si="41"/>
        <v>6.5241792161631285E-2</v>
      </c>
      <c r="N44" s="193">
        <v>23518</v>
      </c>
      <c r="O44" s="190">
        <f t="shared" si="42"/>
        <v>1.2369431441645191</v>
      </c>
      <c r="P44" s="194">
        <f t="shared" si="43"/>
        <v>3.2532818193792057E-2</v>
      </c>
      <c r="R44" s="193">
        <v>24551</v>
      </c>
      <c r="S44" s="190">
        <f t="shared" si="44"/>
        <v>1.2243055901860072</v>
      </c>
      <c r="T44" s="194">
        <f t="shared" si="45"/>
        <v>4.3923803044476628E-2</v>
      </c>
      <c r="V44" s="193">
        <v>25393</v>
      </c>
      <c r="W44" s="190">
        <f t="shared" si="46"/>
        <v>1.1955835962145109</v>
      </c>
      <c r="X44" s="194">
        <f t="shared" si="47"/>
        <v>3.4295955358233821E-2</v>
      </c>
      <c r="Z44" s="193">
        <v>27422</v>
      </c>
      <c r="AA44" s="190">
        <f t="shared" si="48"/>
        <v>1.2118078571744222</v>
      </c>
      <c r="AB44" s="194">
        <f t="shared" si="49"/>
        <v>7.9903910526523125E-2</v>
      </c>
      <c r="AD44" s="193">
        <v>28040</v>
      </c>
      <c r="AE44" s="190">
        <f t="shared" si="50"/>
        <v>1.1793405114401077</v>
      </c>
      <c r="AF44" s="194">
        <f t="shared" si="51"/>
        <v>2.2536649405586751E-2</v>
      </c>
      <c r="AH44" s="193">
        <v>27749</v>
      </c>
      <c r="AI44" s="190">
        <f t="shared" si="52"/>
        <v>1.1500269385386879</v>
      </c>
      <c r="AJ44" s="194">
        <f t="shared" si="53"/>
        <v>-1.0378031383737496E-2</v>
      </c>
      <c r="AL44" s="193">
        <v>26493</v>
      </c>
      <c r="AM44" s="190">
        <f t="shared" si="54"/>
        <v>1.1487728731246205</v>
      </c>
      <c r="AN44" s="194">
        <f t="shared" si="55"/>
        <v>-4.5262892356481288E-2</v>
      </c>
      <c r="AP44" s="193">
        <v>26628</v>
      </c>
      <c r="AQ44" s="190">
        <f t="shared" si="56"/>
        <v>1.1558294990884626</v>
      </c>
      <c r="AR44" s="194">
        <f t="shared" si="57"/>
        <v>5.0956856528139305E-3</v>
      </c>
      <c r="AT44" s="193">
        <v>26006</v>
      </c>
      <c r="AU44" s="190">
        <f t="shared" si="58"/>
        <v>1.1425684284521769</v>
      </c>
      <c r="AV44" s="194">
        <f t="shared" si="59"/>
        <v>-2.3358870362024886E-2</v>
      </c>
      <c r="AX44" s="193">
        <v>25383</v>
      </c>
      <c r="AY44" s="190">
        <f t="shared" si="60"/>
        <v>1.151260885341074</v>
      </c>
      <c r="AZ44" s="194">
        <f t="shared" si="61"/>
        <v>-2.3956010151503504E-2</v>
      </c>
      <c r="BB44" s="193">
        <v>25042</v>
      </c>
      <c r="BC44" s="190">
        <f t="shared" si="62"/>
        <v>1.1435225352755833</v>
      </c>
      <c r="BD44" s="194">
        <f t="shared" si="63"/>
        <v>-1.3434188236221112E-2</v>
      </c>
      <c r="BF44" s="193">
        <v>25522</v>
      </c>
      <c r="BG44" s="190">
        <f t="shared" si="64"/>
        <v>1.148708254568368</v>
      </c>
      <c r="BH44" s="194">
        <f t="shared" si="65"/>
        <v>1.9167798099193334E-2</v>
      </c>
      <c r="BJ44" s="193">
        <v>26532</v>
      </c>
      <c r="BK44" s="190">
        <f t="shared" si="66"/>
        <v>1.1426848701494465</v>
      </c>
      <c r="BL44" s="194">
        <f t="shared" si="67"/>
        <v>3.9573701120601879E-2</v>
      </c>
      <c r="BN44" s="195">
        <v>27978</v>
      </c>
      <c r="BO44" s="190">
        <f t="shared" si="68"/>
        <v>1.166770924558989</v>
      </c>
      <c r="BP44" s="196">
        <f t="shared" si="69"/>
        <v>5.4500226142017105E-2</v>
      </c>
      <c r="BR44" s="195">
        <v>27561</v>
      </c>
      <c r="BS44" s="190">
        <f t="shared" si="70"/>
        <v>1.1038087228162923</v>
      </c>
      <c r="BT44" s="196">
        <f t="shared" si="71"/>
        <v>-1.490456787475869E-2</v>
      </c>
      <c r="BV44" s="195">
        <v>28184</v>
      </c>
      <c r="BW44" s="190">
        <f t="shared" si="72"/>
        <v>1.0936323774785612</v>
      </c>
      <c r="BX44" s="196">
        <f t="shared" si="73"/>
        <v>2.2604404774863029E-2</v>
      </c>
      <c r="BZ44" s="193"/>
      <c r="CA44" s="190"/>
      <c r="CB44" s="194"/>
    </row>
    <row r="45" spans="2:80" ht="12.75" customHeight="1" outlineLevel="1">
      <c r="B45" s="192" t="s">
        <v>318</v>
      </c>
      <c r="C45" s="193">
        <v>19235</v>
      </c>
      <c r="D45" s="194">
        <f t="shared" si="37"/>
        <v>1.2040688575899843</v>
      </c>
      <c r="F45" s="193">
        <v>21049</v>
      </c>
      <c r="G45" s="190">
        <f t="shared" si="38"/>
        <v>1.2240637357525006</v>
      </c>
      <c r="H45" s="194">
        <f t="shared" si="39"/>
        <v>9.430725240447102E-2</v>
      </c>
      <c r="J45" s="193">
        <v>22490</v>
      </c>
      <c r="K45" s="190">
        <f t="shared" si="40"/>
        <v>1.2428847747996685</v>
      </c>
      <c r="L45" s="194">
        <f t="shared" si="41"/>
        <v>6.8459309230842313E-2</v>
      </c>
      <c r="N45" s="193">
        <v>23772</v>
      </c>
      <c r="O45" s="190">
        <f t="shared" si="42"/>
        <v>1.2503024246568137</v>
      </c>
      <c r="P45" s="194">
        <f t="shared" si="43"/>
        <v>5.7003112494441899E-2</v>
      </c>
      <c r="R45" s="193">
        <v>24376</v>
      </c>
      <c r="S45" s="190">
        <f t="shared" si="44"/>
        <v>1.2155787164015359</v>
      </c>
      <c r="T45" s="194">
        <f t="shared" si="45"/>
        <v>2.5408043075887621E-2</v>
      </c>
      <c r="V45" s="193">
        <v>24366</v>
      </c>
      <c r="W45" s="190">
        <f t="shared" si="46"/>
        <v>1.1472291539149677</v>
      </c>
      <c r="X45" s="194">
        <f t="shared" si="47"/>
        <v>-4.1023957991470628E-4</v>
      </c>
      <c r="Z45" s="193">
        <v>26626</v>
      </c>
      <c r="AA45" s="190">
        <f t="shared" si="48"/>
        <v>1.1766317557116974</v>
      </c>
      <c r="AB45" s="194">
        <f t="shared" si="49"/>
        <v>9.2752195682508365E-2</v>
      </c>
      <c r="AD45" s="193">
        <v>27828</v>
      </c>
      <c r="AE45" s="190">
        <f t="shared" si="50"/>
        <v>1.1704239569313593</v>
      </c>
      <c r="AF45" s="194">
        <f t="shared" si="51"/>
        <v>4.5143844362653063E-2</v>
      </c>
      <c r="AH45" s="193">
        <v>28327</v>
      </c>
      <c r="AI45" s="190">
        <f t="shared" si="52"/>
        <v>1.1739815160180695</v>
      </c>
      <c r="AJ45" s="194">
        <f t="shared" si="53"/>
        <v>1.7931579703895251E-2</v>
      </c>
      <c r="AL45" s="193">
        <v>27533</v>
      </c>
      <c r="AM45" s="190">
        <f t="shared" si="54"/>
        <v>1.1938687017604717</v>
      </c>
      <c r="AN45" s="194">
        <f t="shared" si="55"/>
        <v>-2.802979489532953E-2</v>
      </c>
      <c r="AP45" s="193">
        <v>27437</v>
      </c>
      <c r="AQ45" s="190">
        <f t="shared" si="56"/>
        <v>1.1909453945655004</v>
      </c>
      <c r="AR45" s="194">
        <f t="shared" si="57"/>
        <v>-3.4867250208839851E-3</v>
      </c>
      <c r="AT45" s="193">
        <v>27093</v>
      </c>
      <c r="AU45" s="190">
        <f t="shared" si="58"/>
        <v>1.1903255568735995</v>
      </c>
      <c r="AV45" s="194">
        <f t="shared" si="59"/>
        <v>-1.2537813900936667E-2</v>
      </c>
      <c r="AX45" s="193">
        <v>26883</v>
      </c>
      <c r="AY45" s="190">
        <f t="shared" si="60"/>
        <v>1.219294267053701</v>
      </c>
      <c r="AZ45" s="194">
        <f t="shared" si="61"/>
        <v>-7.7510796146605943E-3</v>
      </c>
      <c r="BB45" s="193">
        <v>27291</v>
      </c>
      <c r="BC45" s="190">
        <f t="shared" si="62"/>
        <v>1.246221288643317</v>
      </c>
      <c r="BD45" s="194">
        <f t="shared" si="63"/>
        <v>1.5176877580627135E-2</v>
      </c>
      <c r="BF45" s="193">
        <v>27571</v>
      </c>
      <c r="BG45" s="190">
        <f t="shared" si="64"/>
        <v>1.240930776847601</v>
      </c>
      <c r="BH45" s="194">
        <f t="shared" si="65"/>
        <v>1.0259792605620932E-2</v>
      </c>
      <c r="BJ45" s="193">
        <v>28792</v>
      </c>
      <c r="BK45" s="190">
        <f t="shared" si="66"/>
        <v>1.2400189499978467</v>
      </c>
      <c r="BL45" s="194">
        <f t="shared" si="67"/>
        <v>4.4285662471437393E-2</v>
      </c>
      <c r="BN45" s="195">
        <v>28403</v>
      </c>
      <c r="BO45" s="190">
        <f t="shared" si="68"/>
        <v>1.1844947662538055</v>
      </c>
      <c r="BP45" s="196">
        <f t="shared" si="69"/>
        <v>-1.3510697415948902E-2</v>
      </c>
      <c r="BR45" s="195">
        <v>27544</v>
      </c>
      <c r="BS45" s="190">
        <f t="shared" si="70"/>
        <v>1.1031278785694261</v>
      </c>
      <c r="BT45" s="196">
        <f t="shared" si="71"/>
        <v>-3.0243284160123896E-2</v>
      </c>
      <c r="BV45" s="195">
        <v>28456</v>
      </c>
      <c r="BW45" s="190">
        <f t="shared" si="72"/>
        <v>1.1041868767218967</v>
      </c>
      <c r="BX45" s="196">
        <f t="shared" si="73"/>
        <v>3.3110659308742463E-2</v>
      </c>
      <c r="BZ45" s="193"/>
      <c r="CA45" s="190"/>
      <c r="CB45" s="194"/>
    </row>
    <row r="46" spans="2:80" ht="12.75" customHeight="1" outlineLevel="1">
      <c r="B46" s="192" t="s">
        <v>319</v>
      </c>
      <c r="C46" s="193">
        <v>20212</v>
      </c>
      <c r="D46" s="194">
        <f t="shared" si="37"/>
        <v>1.2652269170579029</v>
      </c>
      <c r="F46" s="193">
        <v>21953</v>
      </c>
      <c r="G46" s="190">
        <f t="shared" si="38"/>
        <v>1.2766341009537101</v>
      </c>
      <c r="H46" s="194">
        <f t="shared" si="39"/>
        <v>8.6136948347516284E-2</v>
      </c>
      <c r="J46" s="193">
        <v>23715</v>
      </c>
      <c r="K46" s="190">
        <f t="shared" si="40"/>
        <v>1.3105830339872893</v>
      </c>
      <c r="L46" s="194">
        <f t="shared" si="41"/>
        <v>8.0262378718170657E-2</v>
      </c>
      <c r="N46" s="193">
        <v>24363</v>
      </c>
      <c r="O46" s="190">
        <f t="shared" si="42"/>
        <v>1.2813864198180192</v>
      </c>
      <c r="P46" s="194">
        <f t="shared" si="43"/>
        <v>2.7324478178368139E-2</v>
      </c>
      <c r="R46" s="193">
        <v>25957</v>
      </c>
      <c r="S46" s="190">
        <f t="shared" si="44"/>
        <v>1.2944197875629582</v>
      </c>
      <c r="T46" s="194">
        <f t="shared" si="45"/>
        <v>6.542708205065062E-2</v>
      </c>
      <c r="V46" s="193">
        <v>25422</v>
      </c>
      <c r="W46" s="190">
        <f t="shared" si="46"/>
        <v>1.196949008898724</v>
      </c>
      <c r="X46" s="194">
        <f t="shared" si="47"/>
        <v>-2.0611010517394113E-2</v>
      </c>
      <c r="Z46" s="193">
        <v>26429</v>
      </c>
      <c r="AA46" s="190">
        <f t="shared" si="48"/>
        <v>1.1679261125104954</v>
      </c>
      <c r="AB46" s="194">
        <f t="shared" si="49"/>
        <v>3.9611360239163007E-2</v>
      </c>
      <c r="AD46" s="193">
        <v>27408</v>
      </c>
      <c r="AE46" s="190">
        <f t="shared" si="50"/>
        <v>1.1527590847913862</v>
      </c>
      <c r="AF46" s="194">
        <f t="shared" si="51"/>
        <v>3.70426425517425E-2</v>
      </c>
      <c r="AH46" s="193">
        <v>27594</v>
      </c>
      <c r="AI46" s="190">
        <f t="shared" si="52"/>
        <v>1.1436031331592689</v>
      </c>
      <c r="AJ46" s="194">
        <f t="shared" si="53"/>
        <v>6.7863397548160176E-3</v>
      </c>
      <c r="AL46" s="193">
        <v>26450</v>
      </c>
      <c r="AM46" s="190">
        <f t="shared" si="54"/>
        <v>1.1469083340560229</v>
      </c>
      <c r="AN46" s="194">
        <f t="shared" si="55"/>
        <v>-4.1458288033630497E-2</v>
      </c>
      <c r="AP46" s="193">
        <v>26909</v>
      </c>
      <c r="AQ46" s="190">
        <f t="shared" si="56"/>
        <v>1.1680267384321557</v>
      </c>
      <c r="AR46" s="194">
        <f t="shared" si="57"/>
        <v>1.7353497164461329E-2</v>
      </c>
      <c r="AT46" s="193">
        <v>26302</v>
      </c>
      <c r="AU46" s="190">
        <f t="shared" si="58"/>
        <v>1.1555731294758578</v>
      </c>
      <c r="AV46" s="194">
        <f t="shared" si="59"/>
        <v>-2.2557508640231871E-2</v>
      </c>
      <c r="AX46" s="193">
        <v>25433</v>
      </c>
      <c r="AY46" s="190">
        <f t="shared" si="60"/>
        <v>1.1535286647314948</v>
      </c>
      <c r="AZ46" s="194">
        <f t="shared" si="61"/>
        <v>-3.3039312599802306E-2</v>
      </c>
      <c r="BB46" s="193">
        <v>25325</v>
      </c>
      <c r="BC46" s="190">
        <f t="shared" si="62"/>
        <v>1.1564454997945111</v>
      </c>
      <c r="BD46" s="194">
        <f t="shared" si="63"/>
        <v>-4.2464514607006842E-3</v>
      </c>
      <c r="BF46" s="193">
        <v>25984</v>
      </c>
      <c r="BG46" s="190">
        <f t="shared" si="64"/>
        <v>1.1695022054190296</v>
      </c>
      <c r="BH46" s="194">
        <f t="shared" si="65"/>
        <v>2.6021717670286382E-2</v>
      </c>
      <c r="BJ46" s="193">
        <v>27628</v>
      </c>
      <c r="BK46" s="190">
        <f t="shared" si="66"/>
        <v>1.1898875920582281</v>
      </c>
      <c r="BL46" s="194">
        <f t="shared" si="67"/>
        <v>6.3269704433497553E-2</v>
      </c>
      <c r="BN46" s="195">
        <v>29264</v>
      </c>
      <c r="BO46" s="190">
        <f t="shared" si="68"/>
        <v>1.2204011843696567</v>
      </c>
      <c r="BP46" s="196">
        <f t="shared" si="69"/>
        <v>5.921528883741134E-2</v>
      </c>
      <c r="BR46" s="195">
        <v>30614</v>
      </c>
      <c r="BS46" s="190">
        <f t="shared" si="70"/>
        <v>1.2260803396211302</v>
      </c>
      <c r="BT46" s="196">
        <f t="shared" si="71"/>
        <v>4.6131765992345475E-2</v>
      </c>
      <c r="BV46" s="195">
        <v>30810</v>
      </c>
      <c r="BW46" s="190">
        <f t="shared" si="72"/>
        <v>1.1955298591439991</v>
      </c>
      <c r="BX46" s="196">
        <f t="shared" si="73"/>
        <v>6.402299601489414E-3</v>
      </c>
      <c r="BZ46" s="193"/>
      <c r="CA46" s="190"/>
      <c r="CB46" s="194"/>
    </row>
    <row r="47" spans="2:80">
      <c r="B47" s="188" t="s">
        <v>320</v>
      </c>
      <c r="C47" s="189">
        <v>15230</v>
      </c>
      <c r="D47" s="190">
        <f t="shared" si="37"/>
        <v>0.95336463223787171</v>
      </c>
      <c r="F47" s="189">
        <v>16504</v>
      </c>
      <c r="G47" s="190">
        <f t="shared" si="38"/>
        <v>0.95975808327518031</v>
      </c>
      <c r="H47" s="190">
        <f t="shared" si="39"/>
        <v>8.3650689428758973E-2</v>
      </c>
      <c r="J47" s="189">
        <v>17229</v>
      </c>
      <c r="K47" s="190">
        <f t="shared" si="40"/>
        <v>0.95214147554573092</v>
      </c>
      <c r="L47" s="190">
        <f t="shared" si="41"/>
        <v>4.3928744546776644E-2</v>
      </c>
      <c r="N47" s="189">
        <v>17832</v>
      </c>
      <c r="O47" s="190">
        <f t="shared" si="42"/>
        <v>0.93788460527007833</v>
      </c>
      <c r="P47" s="190">
        <f t="shared" si="43"/>
        <v>3.4999129374891247E-2</v>
      </c>
      <c r="R47" s="189">
        <v>18607</v>
      </c>
      <c r="S47" s="190">
        <f t="shared" si="44"/>
        <v>0.92789108861516978</v>
      </c>
      <c r="T47" s="190">
        <f t="shared" si="45"/>
        <v>4.3461193360251338E-2</v>
      </c>
      <c r="V47" s="189">
        <v>19490</v>
      </c>
      <c r="W47" s="190">
        <f t="shared" si="46"/>
        <v>0.91765149018315362</v>
      </c>
      <c r="X47" s="190">
        <f t="shared" si="47"/>
        <v>4.7455258773579923E-2</v>
      </c>
      <c r="Z47" s="189">
        <v>20654</v>
      </c>
      <c r="AA47" s="190">
        <f t="shared" si="48"/>
        <v>0.912722612576782</v>
      </c>
      <c r="AB47" s="190">
        <f t="shared" si="49"/>
        <v>5.9722934838378761E-2</v>
      </c>
      <c r="AD47" s="189">
        <v>21462</v>
      </c>
      <c r="AE47" s="190">
        <f t="shared" si="50"/>
        <v>0.90267496635262445</v>
      </c>
      <c r="AF47" s="190">
        <f t="shared" si="51"/>
        <v>3.9120751428294742E-2</v>
      </c>
      <c r="AH47" s="189">
        <v>21677</v>
      </c>
      <c r="AI47" s="190">
        <f t="shared" si="52"/>
        <v>0.8983795432881595</v>
      </c>
      <c r="AJ47" s="190">
        <f t="shared" si="53"/>
        <v>1.0017705712421998E-2</v>
      </c>
      <c r="AL47" s="189">
        <v>20352</v>
      </c>
      <c r="AM47" s="190">
        <f t="shared" si="54"/>
        <v>0.88249067730465702</v>
      </c>
      <c r="AN47" s="190">
        <f t="shared" si="55"/>
        <v>-6.1124694376528121E-2</v>
      </c>
      <c r="AP47" s="189">
        <v>20285</v>
      </c>
      <c r="AQ47" s="190">
        <f t="shared" si="56"/>
        <v>0.88050177966837395</v>
      </c>
      <c r="AR47" s="190">
        <f t="shared" si="57"/>
        <v>-3.2920597484277225E-3</v>
      </c>
      <c r="AT47" s="189">
        <v>19933</v>
      </c>
      <c r="AU47" s="190">
        <f t="shared" si="58"/>
        <v>0.87575238346294104</v>
      </c>
      <c r="AV47" s="190">
        <f t="shared" si="59"/>
        <v>-1.7352723687453775E-2</v>
      </c>
      <c r="AX47" s="189">
        <v>19038</v>
      </c>
      <c r="AY47" s="190">
        <f t="shared" si="60"/>
        <v>0.86347968069666181</v>
      </c>
      <c r="AZ47" s="190">
        <f t="shared" si="61"/>
        <v>-4.4900416394923037E-2</v>
      </c>
      <c r="BB47" s="189">
        <v>18987</v>
      </c>
      <c r="BC47" s="190">
        <f t="shared" si="62"/>
        <v>0.86702589159322341</v>
      </c>
      <c r="BD47" s="190">
        <f t="shared" si="63"/>
        <v>-2.6788528206744822E-3</v>
      </c>
      <c r="BF47" s="189">
        <v>19469</v>
      </c>
      <c r="BG47" s="190">
        <f t="shared" si="64"/>
        <v>0.8762714915834009</v>
      </c>
      <c r="BH47" s="190">
        <f t="shared" si="65"/>
        <v>2.5385790277558273E-2</v>
      </c>
      <c r="BJ47" s="189">
        <v>20301</v>
      </c>
      <c r="BK47" s="190">
        <f t="shared" si="66"/>
        <v>0.87432705973556135</v>
      </c>
      <c r="BL47" s="190">
        <f t="shared" si="67"/>
        <v>4.2734603729005061E-2</v>
      </c>
      <c r="BN47" s="189">
        <v>20948</v>
      </c>
      <c r="BO47" s="190">
        <f t="shared" si="68"/>
        <v>0.87359773134826302</v>
      </c>
      <c r="BP47" s="190">
        <f t="shared" si="69"/>
        <v>3.1870351214225989E-2</v>
      </c>
      <c r="BR47" s="189">
        <v>21864</v>
      </c>
      <c r="BS47" s="190">
        <f t="shared" si="70"/>
        <v>0.87564580079298326</v>
      </c>
      <c r="BT47" s="190">
        <f t="shared" si="71"/>
        <v>4.3727324804277323E-2</v>
      </c>
      <c r="BV47" s="189">
        <v>22592</v>
      </c>
      <c r="BW47" s="190">
        <f t="shared" si="72"/>
        <v>0.87664429009351597</v>
      </c>
      <c r="BX47" s="190">
        <f t="shared" si="73"/>
        <v>3.3296743505305537E-2</v>
      </c>
      <c r="BZ47" s="189">
        <v>23206</v>
      </c>
      <c r="CA47" s="190">
        <f>BZ47/BZ$69</f>
        <v>0.87815030651630965</v>
      </c>
      <c r="CB47" s="190">
        <f>IF(BV47&gt;0,BZ47/BV47-1,"")</f>
        <v>2.7177762039660047E-2</v>
      </c>
    </row>
    <row r="48" spans="2:80" ht="12.75" customHeight="1" outlineLevel="1">
      <c r="B48" s="192" t="s">
        <v>321</v>
      </c>
      <c r="C48" s="193">
        <v>14126</v>
      </c>
      <c r="D48" s="194">
        <f t="shared" si="37"/>
        <v>0.8842566510172144</v>
      </c>
      <c r="F48" s="193">
        <v>15369</v>
      </c>
      <c r="G48" s="190">
        <f t="shared" si="38"/>
        <v>0.89375436147941378</v>
      </c>
      <c r="H48" s="194">
        <f t="shared" si="39"/>
        <v>8.7993770352541523E-2</v>
      </c>
      <c r="J48" s="193">
        <v>15840</v>
      </c>
      <c r="K48" s="190">
        <f t="shared" si="40"/>
        <v>0.87537993920972645</v>
      </c>
      <c r="L48" s="194">
        <f t="shared" si="41"/>
        <v>3.064610579738436E-2</v>
      </c>
      <c r="N48" s="193">
        <v>16362</v>
      </c>
      <c r="O48" s="190">
        <f t="shared" si="42"/>
        <v>0.86056908431073476</v>
      </c>
      <c r="P48" s="194">
        <f t="shared" si="43"/>
        <v>3.2954545454545459E-2</v>
      </c>
      <c r="R48" s="193">
        <v>17163</v>
      </c>
      <c r="S48" s="190">
        <f t="shared" si="44"/>
        <v>0.85588191293073357</v>
      </c>
      <c r="T48" s="194">
        <f t="shared" si="45"/>
        <v>4.89548954895489E-2</v>
      </c>
      <c r="V48" s="193">
        <v>17986</v>
      </c>
      <c r="W48" s="190">
        <f t="shared" si="46"/>
        <v>0.84683836338810681</v>
      </c>
      <c r="X48" s="194">
        <f t="shared" si="47"/>
        <v>4.7951989745382617E-2</v>
      </c>
      <c r="Z48" s="193">
        <v>18810</v>
      </c>
      <c r="AA48" s="190">
        <f t="shared" si="48"/>
        <v>0.83123425692695219</v>
      </c>
      <c r="AB48" s="194">
        <f t="shared" si="49"/>
        <v>4.5813410430334711E-2</v>
      </c>
      <c r="AD48" s="193">
        <v>19201</v>
      </c>
      <c r="AE48" s="190">
        <f t="shared" si="50"/>
        <v>0.80757907133243612</v>
      </c>
      <c r="AF48" s="194">
        <f t="shared" si="51"/>
        <v>2.0786815523657687E-2</v>
      </c>
      <c r="AH48" s="193">
        <v>19260</v>
      </c>
      <c r="AI48" s="190">
        <f t="shared" si="52"/>
        <v>0.79820962327489742</v>
      </c>
      <c r="AJ48" s="194">
        <f t="shared" si="53"/>
        <v>3.0727566272590323E-3</v>
      </c>
      <c r="AL48" s="193">
        <v>18007</v>
      </c>
      <c r="AM48" s="190">
        <f t="shared" si="54"/>
        <v>0.78080825600555026</v>
      </c>
      <c r="AN48" s="194">
        <f t="shared" si="55"/>
        <v>-6.5057113187954263E-2</v>
      </c>
      <c r="AP48" s="193">
        <v>17722</v>
      </c>
      <c r="AQ48" s="190">
        <f t="shared" si="56"/>
        <v>0.76925080302109561</v>
      </c>
      <c r="AR48" s="194">
        <f t="shared" si="57"/>
        <v>-1.582717831954239E-2</v>
      </c>
      <c r="AT48" s="193">
        <v>17051</v>
      </c>
      <c r="AU48" s="190">
        <f t="shared" si="58"/>
        <v>0.74913228768507534</v>
      </c>
      <c r="AV48" s="194">
        <f t="shared" si="59"/>
        <v>-3.7862543730955878E-2</v>
      </c>
      <c r="AX48" s="193">
        <v>16258</v>
      </c>
      <c r="AY48" s="190">
        <f t="shared" si="60"/>
        <v>0.73739114658925975</v>
      </c>
      <c r="AZ48" s="194">
        <f t="shared" si="61"/>
        <v>-4.6507536214884793E-2</v>
      </c>
      <c r="BB48" s="193">
        <v>16141</v>
      </c>
      <c r="BC48" s="190">
        <f t="shared" si="62"/>
        <v>0.73706561943467741</v>
      </c>
      <c r="BD48" s="194">
        <f t="shared" si="63"/>
        <v>-7.1964571287981283E-3</v>
      </c>
      <c r="BF48" s="193">
        <v>16625</v>
      </c>
      <c r="BG48" s="190">
        <f t="shared" si="64"/>
        <v>0.74826717076244487</v>
      </c>
      <c r="BH48" s="194">
        <f t="shared" si="65"/>
        <v>2.9985750573074732E-2</v>
      </c>
      <c r="BJ48" s="193">
        <v>17343</v>
      </c>
      <c r="BK48" s="190">
        <f t="shared" si="66"/>
        <v>0.74693139239415995</v>
      </c>
      <c r="BL48" s="194">
        <f t="shared" si="67"/>
        <v>4.3187969924812109E-2</v>
      </c>
      <c r="BN48" s="195">
        <v>18340</v>
      </c>
      <c r="BO48" s="190">
        <f t="shared" si="68"/>
        <v>0.76483589807748442</v>
      </c>
      <c r="BP48" s="196">
        <f t="shared" si="69"/>
        <v>5.7487170616387084E-2</v>
      </c>
      <c r="BR48" s="195">
        <v>19205</v>
      </c>
      <c r="BS48" s="190">
        <f t="shared" si="70"/>
        <v>0.76915375065080704</v>
      </c>
      <c r="BT48" s="196">
        <f t="shared" si="71"/>
        <v>4.7164667393674975E-2</v>
      </c>
      <c r="BV48" s="195">
        <v>19757</v>
      </c>
      <c r="BW48" s="190">
        <f t="shared" si="72"/>
        <v>0.766636917465368</v>
      </c>
      <c r="BX48" s="196">
        <f t="shared" si="73"/>
        <v>2.8742514970059974E-2</v>
      </c>
      <c r="BZ48" s="193"/>
      <c r="CA48" s="190"/>
      <c r="CB48" s="194"/>
    </row>
    <row r="49" spans="2:80" ht="12.75" customHeight="1" outlineLevel="1">
      <c r="B49" s="192" t="s">
        <v>322</v>
      </c>
      <c r="C49" s="193">
        <v>18395</v>
      </c>
      <c r="D49" s="194">
        <f t="shared" si="37"/>
        <v>1.1514866979655711</v>
      </c>
      <c r="F49" s="193">
        <v>19505</v>
      </c>
      <c r="G49" s="190">
        <f t="shared" si="38"/>
        <v>1.1342754128867178</v>
      </c>
      <c r="H49" s="194">
        <f t="shared" si="39"/>
        <v>6.0342484370752958E-2</v>
      </c>
      <c r="J49" s="193">
        <v>20029</v>
      </c>
      <c r="K49" s="190">
        <f t="shared" si="40"/>
        <v>1.1068803536888643</v>
      </c>
      <c r="L49" s="194">
        <f t="shared" si="41"/>
        <v>2.686490643424766E-2</v>
      </c>
      <c r="N49" s="193">
        <v>20429</v>
      </c>
      <c r="O49" s="190">
        <f t="shared" si="42"/>
        <v>1.0744753589649187</v>
      </c>
      <c r="P49" s="194">
        <f t="shared" si="43"/>
        <v>1.9971041989115701E-2</v>
      </c>
      <c r="R49" s="193">
        <v>20846</v>
      </c>
      <c r="S49" s="190">
        <f t="shared" si="44"/>
        <v>1.0395452052062035</v>
      </c>
      <c r="T49" s="194">
        <f t="shared" si="45"/>
        <v>2.0412159185471568E-2</v>
      </c>
      <c r="V49" s="193">
        <v>22587</v>
      </c>
      <c r="W49" s="190">
        <f t="shared" si="46"/>
        <v>1.0634681482179009</v>
      </c>
      <c r="X49" s="194">
        <f t="shared" si="47"/>
        <v>8.3517221529310071E-2</v>
      </c>
      <c r="Z49" s="193">
        <v>24025</v>
      </c>
      <c r="AA49" s="190">
        <f t="shared" si="48"/>
        <v>1.0616907508064872</v>
      </c>
      <c r="AB49" s="194">
        <f t="shared" si="49"/>
        <v>6.3664940009740212E-2</v>
      </c>
      <c r="AD49" s="193">
        <v>23832</v>
      </c>
      <c r="AE49" s="190">
        <f t="shared" si="50"/>
        <v>1.0023553162853298</v>
      </c>
      <c r="AF49" s="194">
        <f t="shared" si="51"/>
        <v>-8.0332986472424484E-3</v>
      </c>
      <c r="AH49" s="193">
        <v>23498</v>
      </c>
      <c r="AI49" s="190">
        <f t="shared" si="52"/>
        <v>0.97384889551991383</v>
      </c>
      <c r="AJ49" s="194">
        <f t="shared" si="53"/>
        <v>-1.4014770057066084E-2</v>
      </c>
      <c r="AL49" s="193">
        <v>22212</v>
      </c>
      <c r="AM49" s="190">
        <f t="shared" si="54"/>
        <v>0.96314283236492937</v>
      </c>
      <c r="AN49" s="194">
        <f t="shared" si="55"/>
        <v>-5.4728061962720287E-2</v>
      </c>
      <c r="AP49" s="193">
        <v>22341</v>
      </c>
      <c r="AQ49" s="190">
        <f t="shared" si="56"/>
        <v>0.96974563764215649</v>
      </c>
      <c r="AR49" s="194">
        <f t="shared" si="57"/>
        <v>5.8076715289032688E-3</v>
      </c>
      <c r="AT49" s="193">
        <v>22721</v>
      </c>
      <c r="AU49" s="190">
        <f t="shared" si="58"/>
        <v>0.99824260796977282</v>
      </c>
      <c r="AV49" s="194">
        <f t="shared" si="59"/>
        <v>1.7009086433015463E-2</v>
      </c>
      <c r="AX49" s="193">
        <v>21437</v>
      </c>
      <c r="AY49" s="190">
        <f t="shared" si="60"/>
        <v>0.97228773584905659</v>
      </c>
      <c r="AZ49" s="194">
        <f t="shared" si="61"/>
        <v>-5.6511597200827435E-2</v>
      </c>
      <c r="BB49" s="193">
        <v>21645</v>
      </c>
      <c r="BC49" s="190">
        <f t="shared" si="62"/>
        <v>0.98840129686287048</v>
      </c>
      <c r="BD49" s="194">
        <f t="shared" si="63"/>
        <v>9.7028502122498139E-3</v>
      </c>
      <c r="BF49" s="193">
        <v>22034</v>
      </c>
      <c r="BG49" s="190">
        <f t="shared" si="64"/>
        <v>0.99171842650103514</v>
      </c>
      <c r="BH49" s="194">
        <f t="shared" si="65"/>
        <v>1.7971817971818016E-2</v>
      </c>
      <c r="BJ49" s="193">
        <v>23697</v>
      </c>
      <c r="BK49" s="190">
        <f t="shared" si="66"/>
        <v>1.0205865885697059</v>
      </c>
      <c r="BL49" s="194">
        <f t="shared" si="67"/>
        <v>7.5474267041844456E-2</v>
      </c>
      <c r="BN49" s="195">
        <v>25147</v>
      </c>
      <c r="BO49" s="190">
        <f t="shared" si="68"/>
        <v>1.0487092872930481</v>
      </c>
      <c r="BP49" s="196">
        <f t="shared" si="69"/>
        <v>6.1189180064987081E-2</v>
      </c>
      <c r="BR49" s="195">
        <v>27519</v>
      </c>
      <c r="BS49" s="190">
        <f t="shared" si="70"/>
        <v>1.1021266370299172</v>
      </c>
      <c r="BT49" s="196">
        <f t="shared" si="71"/>
        <v>9.4325366842963332E-2</v>
      </c>
      <c r="BV49" s="195">
        <v>28367</v>
      </c>
      <c r="BW49" s="190">
        <f t="shared" si="72"/>
        <v>1.1007333824841876</v>
      </c>
      <c r="BX49" s="196">
        <f t="shared" si="73"/>
        <v>3.0815073222137501E-2</v>
      </c>
      <c r="BZ49" s="193"/>
      <c r="CA49" s="190"/>
      <c r="CB49" s="194"/>
    </row>
    <row r="50" spans="2:80" ht="12.75" customHeight="1" outlineLevel="1">
      <c r="B50" s="192" t="s">
        <v>323</v>
      </c>
      <c r="C50" s="193">
        <v>15263</v>
      </c>
      <c r="D50" s="194">
        <f t="shared" si="37"/>
        <v>0.95543035993740222</v>
      </c>
      <c r="F50" s="193">
        <v>16596</v>
      </c>
      <c r="G50" s="190">
        <f t="shared" si="38"/>
        <v>0.9651081646894627</v>
      </c>
      <c r="H50" s="194">
        <f t="shared" si="39"/>
        <v>8.7335386228133416E-2</v>
      </c>
      <c r="J50" s="193">
        <v>17545</v>
      </c>
      <c r="K50" s="190">
        <f t="shared" si="40"/>
        <v>0.96960486322188455</v>
      </c>
      <c r="L50" s="194">
        <f t="shared" si="41"/>
        <v>5.7182453603277894E-2</v>
      </c>
      <c r="N50" s="193">
        <v>18261</v>
      </c>
      <c r="O50" s="190">
        <f t="shared" si="42"/>
        <v>0.96044811444800926</v>
      </c>
      <c r="P50" s="194">
        <f t="shared" si="43"/>
        <v>4.0809347392419593E-2</v>
      </c>
      <c r="R50" s="193">
        <v>19110</v>
      </c>
      <c r="S50" s="190">
        <f t="shared" si="44"/>
        <v>0.9529746172642497</v>
      </c>
      <c r="T50" s="194">
        <f t="shared" si="45"/>
        <v>4.6492525053392519E-2</v>
      </c>
      <c r="V50" s="193">
        <v>19852</v>
      </c>
      <c r="W50" s="190">
        <f t="shared" si="46"/>
        <v>0.93469560713781252</v>
      </c>
      <c r="X50" s="194">
        <f t="shared" si="47"/>
        <v>3.8827838827838912E-2</v>
      </c>
      <c r="Z50" s="193">
        <v>21198</v>
      </c>
      <c r="AA50" s="190">
        <f t="shared" si="48"/>
        <v>0.93676256131512659</v>
      </c>
      <c r="AB50" s="194">
        <f t="shared" si="49"/>
        <v>6.7801732822889482E-2</v>
      </c>
      <c r="AD50" s="193">
        <v>22538</v>
      </c>
      <c r="AE50" s="190">
        <f t="shared" si="50"/>
        <v>0.94793068640646028</v>
      </c>
      <c r="AF50" s="194">
        <f t="shared" si="51"/>
        <v>6.3213510708557408E-2</v>
      </c>
      <c r="AH50" s="193">
        <v>22993</v>
      </c>
      <c r="AI50" s="190">
        <f t="shared" si="52"/>
        <v>0.95291972315471007</v>
      </c>
      <c r="AJ50" s="194">
        <f t="shared" si="53"/>
        <v>2.0188126719318467E-2</v>
      </c>
      <c r="AL50" s="193">
        <v>21607</v>
      </c>
      <c r="AM50" s="190">
        <f t="shared" si="54"/>
        <v>0.93690920128349664</v>
      </c>
      <c r="AN50" s="194">
        <f t="shared" si="55"/>
        <v>-6.0279215413386655E-2</v>
      </c>
      <c r="AP50" s="193">
        <v>21653</v>
      </c>
      <c r="AQ50" s="190">
        <f t="shared" si="56"/>
        <v>0.93988193419567667</v>
      </c>
      <c r="AR50" s="194">
        <f t="shared" si="57"/>
        <v>2.1289396954691231E-3</v>
      </c>
      <c r="AT50" s="193">
        <v>21365</v>
      </c>
      <c r="AU50" s="190">
        <f t="shared" si="58"/>
        <v>0.9386670181450727</v>
      </c>
      <c r="AV50" s="194">
        <f t="shared" si="59"/>
        <v>-1.330069736295203E-2</v>
      </c>
      <c r="AX50" s="193">
        <v>20501</v>
      </c>
      <c r="AY50" s="190">
        <f t="shared" si="60"/>
        <v>0.92983490566037741</v>
      </c>
      <c r="AZ50" s="194">
        <f t="shared" si="61"/>
        <v>-4.0439971916686135E-2</v>
      </c>
      <c r="BB50" s="193">
        <v>20455</v>
      </c>
      <c r="BC50" s="190">
        <f t="shared" si="62"/>
        <v>0.93406091602356267</v>
      </c>
      <c r="BD50" s="194">
        <f t="shared" si="63"/>
        <v>-2.2437929857079819E-3</v>
      </c>
      <c r="BF50" s="193">
        <v>20967</v>
      </c>
      <c r="BG50" s="190">
        <f t="shared" si="64"/>
        <v>0.94369430191736425</v>
      </c>
      <c r="BH50" s="194">
        <f t="shared" si="65"/>
        <v>2.5030554876558364E-2</v>
      </c>
      <c r="BJ50" s="193">
        <v>21691</v>
      </c>
      <c r="BK50" s="190">
        <f t="shared" si="66"/>
        <v>0.93419182566001979</v>
      </c>
      <c r="BL50" s="194">
        <f t="shared" si="67"/>
        <v>3.4530452616015728E-2</v>
      </c>
      <c r="BN50" s="195">
        <v>21903</v>
      </c>
      <c r="BO50" s="190">
        <f t="shared" si="68"/>
        <v>0.9134242462154385</v>
      </c>
      <c r="BP50" s="196">
        <f t="shared" si="69"/>
        <v>9.7736388363838245E-3</v>
      </c>
      <c r="BR50" s="195">
        <v>22527</v>
      </c>
      <c r="BS50" s="190">
        <f t="shared" si="70"/>
        <v>0.90219872642076171</v>
      </c>
      <c r="BT50" s="196">
        <f t="shared" si="71"/>
        <v>2.8489248048212623E-2</v>
      </c>
      <c r="BV50" s="195">
        <v>23363</v>
      </c>
      <c r="BW50" s="190">
        <f t="shared" si="72"/>
        <v>0.90656163905164722</v>
      </c>
      <c r="BX50" s="196">
        <f t="shared" si="73"/>
        <v>3.7111022328760956E-2</v>
      </c>
      <c r="BZ50" s="193"/>
      <c r="CA50" s="190"/>
      <c r="CB50" s="194"/>
    </row>
    <row r="51" spans="2:80">
      <c r="B51" s="188" t="s">
        <v>324</v>
      </c>
      <c r="C51" s="189">
        <v>10149</v>
      </c>
      <c r="D51" s="190">
        <f t="shared" si="37"/>
        <v>0.63530516431924877</v>
      </c>
      <c r="F51" s="189">
        <v>10881</v>
      </c>
      <c r="G51" s="190">
        <f t="shared" si="38"/>
        <v>0.63276343335659457</v>
      </c>
      <c r="H51" s="190">
        <f t="shared" si="39"/>
        <v>7.2125332545078358E-2</v>
      </c>
      <c r="J51" s="189">
        <v>11592</v>
      </c>
      <c r="K51" s="190">
        <f t="shared" si="40"/>
        <v>0.64061895551257253</v>
      </c>
      <c r="L51" s="190">
        <f t="shared" si="41"/>
        <v>6.534325889164605E-2</v>
      </c>
      <c r="N51" s="189">
        <v>12351</v>
      </c>
      <c r="O51" s="190">
        <f t="shared" si="42"/>
        <v>0.64960816283595435</v>
      </c>
      <c r="P51" s="190">
        <f t="shared" si="43"/>
        <v>6.5476190476190466E-2</v>
      </c>
      <c r="R51" s="189">
        <v>13159</v>
      </c>
      <c r="S51" s="190">
        <f t="shared" si="44"/>
        <v>0.65621104074203362</v>
      </c>
      <c r="T51" s="190">
        <f t="shared" si="45"/>
        <v>6.541980406444825E-2</v>
      </c>
      <c r="V51" s="189">
        <v>14240</v>
      </c>
      <c r="W51" s="190">
        <f t="shared" si="46"/>
        <v>0.6704647111445925</v>
      </c>
      <c r="X51" s="190">
        <f t="shared" si="47"/>
        <v>8.2149099475643972E-2</v>
      </c>
      <c r="Z51" s="189">
        <v>15128</v>
      </c>
      <c r="AA51" s="190">
        <f t="shared" si="48"/>
        <v>0.66852269212073001</v>
      </c>
      <c r="AB51" s="190">
        <f t="shared" si="49"/>
        <v>6.2359550561797761E-2</v>
      </c>
      <c r="AD51" s="189">
        <v>16177</v>
      </c>
      <c r="AE51" s="190">
        <f t="shared" si="50"/>
        <v>0.68039199192462985</v>
      </c>
      <c r="AF51" s="190">
        <f t="shared" si="51"/>
        <v>6.934161819143303E-2</v>
      </c>
      <c r="AH51" s="189">
        <v>16720</v>
      </c>
      <c r="AI51" s="190">
        <f t="shared" si="52"/>
        <v>0.69294210286377389</v>
      </c>
      <c r="AJ51" s="190">
        <f t="shared" si="53"/>
        <v>3.3566174197935394E-2</v>
      </c>
      <c r="AL51" s="189">
        <v>16251</v>
      </c>
      <c r="AM51" s="190">
        <f t="shared" si="54"/>
        <v>0.70466568380886307</v>
      </c>
      <c r="AN51" s="190">
        <f t="shared" si="55"/>
        <v>-2.8050239234449714E-2</v>
      </c>
      <c r="AP51" s="189">
        <v>16480</v>
      </c>
      <c r="AQ51" s="190">
        <f t="shared" si="56"/>
        <v>0.7153398732528865</v>
      </c>
      <c r="AR51" s="190">
        <f t="shared" si="57"/>
        <v>1.409144052673672E-2</v>
      </c>
      <c r="AT51" s="189">
        <v>16074</v>
      </c>
      <c r="AU51" s="190">
        <f t="shared" si="58"/>
        <v>0.70620798734677737</v>
      </c>
      <c r="AV51" s="190">
        <f t="shared" si="59"/>
        <v>-2.4635922330097038E-2</v>
      </c>
      <c r="AX51" s="189">
        <v>15485</v>
      </c>
      <c r="AY51" s="190">
        <f t="shared" si="60"/>
        <v>0.70233127721335264</v>
      </c>
      <c r="AZ51" s="190">
        <f t="shared" si="61"/>
        <v>-3.664302600472813E-2</v>
      </c>
      <c r="BB51" s="189">
        <v>15532</v>
      </c>
      <c r="BC51" s="190">
        <f t="shared" si="62"/>
        <v>0.70925613041691404</v>
      </c>
      <c r="BD51" s="190">
        <f t="shared" si="63"/>
        <v>3.0351953503391371E-3</v>
      </c>
      <c r="BF51" s="189">
        <v>15564</v>
      </c>
      <c r="BG51" s="190">
        <f t="shared" si="64"/>
        <v>0.70051309748852286</v>
      </c>
      <c r="BH51" s="190">
        <f t="shared" si="65"/>
        <v>2.0602626834922422E-3</v>
      </c>
      <c r="BJ51" s="189">
        <v>16460</v>
      </c>
      <c r="BK51" s="190">
        <f t="shared" si="66"/>
        <v>0.70890219217020545</v>
      </c>
      <c r="BL51" s="190">
        <f t="shared" si="67"/>
        <v>5.7568748393729052E-2</v>
      </c>
      <c r="BN51" s="189">
        <v>17117</v>
      </c>
      <c r="BO51" s="190">
        <f t="shared" si="68"/>
        <v>0.71383293715334251</v>
      </c>
      <c r="BP51" s="190">
        <f t="shared" si="69"/>
        <v>3.991494532199269E-2</v>
      </c>
      <c r="BR51" s="189">
        <v>18203</v>
      </c>
      <c r="BS51" s="190">
        <f t="shared" si="70"/>
        <v>0.72902398974728666</v>
      </c>
      <c r="BT51" s="190">
        <f t="shared" si="71"/>
        <v>6.3445697260033906E-2</v>
      </c>
      <c r="BV51" s="189">
        <v>18827</v>
      </c>
      <c r="BW51" s="190">
        <f t="shared" si="72"/>
        <v>0.73054984284661051</v>
      </c>
      <c r="BX51" s="190">
        <f t="shared" si="73"/>
        <v>3.4280063725759424E-2</v>
      </c>
      <c r="BZ51" s="189">
        <v>19454</v>
      </c>
      <c r="CA51" s="190">
        <f>BZ51/BZ$69</f>
        <v>0.73616892454400973</v>
      </c>
      <c r="CB51" s="190">
        <f>IF(BV51&gt;0,BZ51/BV51-1,"")</f>
        <v>3.3303234716099306E-2</v>
      </c>
    </row>
    <row r="52" spans="2:80" ht="12.75" customHeight="1" outlineLevel="1">
      <c r="B52" s="192" t="s">
        <v>325</v>
      </c>
      <c r="C52" s="193">
        <v>10171</v>
      </c>
      <c r="D52" s="194">
        <f t="shared" si="37"/>
        <v>0.63668231611893589</v>
      </c>
      <c r="F52" s="193">
        <v>10867</v>
      </c>
      <c r="G52" s="190">
        <f t="shared" si="38"/>
        <v>0.63194929053268201</v>
      </c>
      <c r="H52" s="194">
        <f t="shared" si="39"/>
        <v>6.8429849572313461E-2</v>
      </c>
      <c r="J52" s="193">
        <v>11557</v>
      </c>
      <c r="K52" s="190">
        <f t="shared" si="40"/>
        <v>0.63868471953578332</v>
      </c>
      <c r="L52" s="194">
        <f t="shared" si="41"/>
        <v>6.3494984816416578E-2</v>
      </c>
      <c r="N52" s="193">
        <v>12360</v>
      </c>
      <c r="O52" s="190">
        <f t="shared" si="42"/>
        <v>0.65008152316835854</v>
      </c>
      <c r="P52" s="194">
        <f t="shared" si="43"/>
        <v>6.9481699402959229E-2</v>
      </c>
      <c r="R52" s="193">
        <v>12895</v>
      </c>
      <c r="S52" s="190">
        <f t="shared" si="44"/>
        <v>0.64304592829003138</v>
      </c>
      <c r="T52" s="194">
        <f t="shared" si="45"/>
        <v>4.3284789644012944E-2</v>
      </c>
      <c r="V52" s="193">
        <v>14306</v>
      </c>
      <c r="W52" s="190">
        <f t="shared" si="46"/>
        <v>0.67357220208107726</v>
      </c>
      <c r="X52" s="194">
        <f t="shared" si="47"/>
        <v>0.10942225668863892</v>
      </c>
      <c r="Z52" s="193">
        <v>15097</v>
      </c>
      <c r="AA52" s="190">
        <f t="shared" si="48"/>
        <v>0.66715276857130235</v>
      </c>
      <c r="AB52" s="194">
        <f t="shared" si="49"/>
        <v>5.5291486089752651E-2</v>
      </c>
      <c r="AD52" s="193">
        <v>16238</v>
      </c>
      <c r="AE52" s="190">
        <f t="shared" si="50"/>
        <v>0.68295760430686403</v>
      </c>
      <c r="AF52" s="194">
        <f t="shared" si="51"/>
        <v>7.5577929389945009E-2</v>
      </c>
      <c r="AH52" s="193">
        <v>16962</v>
      </c>
      <c r="AI52" s="190">
        <f t="shared" si="52"/>
        <v>0.70297152803680218</v>
      </c>
      <c r="AJ52" s="194">
        <f t="shared" si="53"/>
        <v>4.4586771769922429E-2</v>
      </c>
      <c r="AL52" s="193">
        <v>16452</v>
      </c>
      <c r="AM52" s="190">
        <f t="shared" si="54"/>
        <v>0.71338131992021503</v>
      </c>
      <c r="AN52" s="194">
        <f t="shared" si="55"/>
        <v>-3.0067209055535948E-2</v>
      </c>
      <c r="AP52" s="193">
        <v>16485</v>
      </c>
      <c r="AQ52" s="190">
        <f t="shared" si="56"/>
        <v>0.71555690598142196</v>
      </c>
      <c r="AR52" s="194">
        <f t="shared" si="57"/>
        <v>2.0058351568197352E-3</v>
      </c>
      <c r="AT52" s="193">
        <v>16141</v>
      </c>
      <c r="AU52" s="190">
        <f t="shared" si="58"/>
        <v>0.70915161899740786</v>
      </c>
      <c r="AV52" s="194">
        <f t="shared" si="59"/>
        <v>-2.0867455262359669E-2</v>
      </c>
      <c r="AX52" s="193">
        <v>15299</v>
      </c>
      <c r="AY52" s="190">
        <f t="shared" si="60"/>
        <v>0.69389513788098689</v>
      </c>
      <c r="AZ52" s="194">
        <f t="shared" si="61"/>
        <v>-5.2165293352332553E-2</v>
      </c>
      <c r="BB52" s="193">
        <v>15357</v>
      </c>
      <c r="BC52" s="190">
        <f t="shared" si="62"/>
        <v>0.70126489794054525</v>
      </c>
      <c r="BD52" s="194">
        <f t="shared" si="63"/>
        <v>3.7910974573500678E-3</v>
      </c>
      <c r="BF52" s="193">
        <v>15322</v>
      </c>
      <c r="BG52" s="190">
        <f t="shared" si="64"/>
        <v>0.6896210279953191</v>
      </c>
      <c r="BH52" s="194">
        <f t="shared" si="65"/>
        <v>-2.2790909682880445E-3</v>
      </c>
      <c r="BJ52" s="193">
        <v>16299</v>
      </c>
      <c r="BK52" s="190">
        <f t="shared" si="66"/>
        <v>0.70196821568543</v>
      </c>
      <c r="BL52" s="194">
        <f t="shared" si="67"/>
        <v>6.3764521602923896E-2</v>
      </c>
      <c r="BN52" s="195">
        <v>16831</v>
      </c>
      <c r="BO52" s="190">
        <f t="shared" si="68"/>
        <v>0.70190583427165432</v>
      </c>
      <c r="BP52" s="196">
        <f t="shared" si="69"/>
        <v>3.2640039266212728E-2</v>
      </c>
      <c r="BR52" s="195">
        <v>17803</v>
      </c>
      <c r="BS52" s="190">
        <f t="shared" si="70"/>
        <v>0.71300412511514277</v>
      </c>
      <c r="BT52" s="196">
        <f t="shared" si="71"/>
        <v>5.7750579288218251E-2</v>
      </c>
      <c r="BV52" s="195">
        <v>18453</v>
      </c>
      <c r="BW52" s="190">
        <f t="shared" si="72"/>
        <v>0.71603740638702418</v>
      </c>
      <c r="BX52" s="196">
        <f t="shared" si="73"/>
        <v>3.6510700443745492E-2</v>
      </c>
      <c r="BZ52" s="193"/>
      <c r="CA52" s="190"/>
      <c r="CB52" s="194"/>
    </row>
    <row r="53" spans="2:80" ht="12.75" customHeight="1" outlineLevel="1">
      <c r="B53" s="192" t="s">
        <v>326</v>
      </c>
      <c r="C53" s="193">
        <v>10114</v>
      </c>
      <c r="D53" s="194">
        <f t="shared" si="37"/>
        <v>0.63311424100156499</v>
      </c>
      <c r="F53" s="193">
        <v>10904</v>
      </c>
      <c r="G53" s="190">
        <f t="shared" si="38"/>
        <v>0.63410095371016517</v>
      </c>
      <c r="H53" s="194">
        <f t="shared" si="39"/>
        <v>7.8109551117263143E-2</v>
      </c>
      <c r="J53" s="193">
        <v>11650</v>
      </c>
      <c r="K53" s="190">
        <f t="shared" si="40"/>
        <v>0.64382426084553745</v>
      </c>
      <c r="L53" s="194">
        <f t="shared" si="41"/>
        <v>6.841526045487889E-2</v>
      </c>
      <c r="N53" s="193">
        <v>12337</v>
      </c>
      <c r="O53" s="190">
        <f t="shared" si="42"/>
        <v>0.64887182454110348</v>
      </c>
      <c r="P53" s="194">
        <f t="shared" si="43"/>
        <v>5.8969957081544955E-2</v>
      </c>
      <c r="R53" s="193">
        <v>13590</v>
      </c>
      <c r="S53" s="190">
        <f t="shared" si="44"/>
        <v>0.67770408417693118</v>
      </c>
      <c r="T53" s="194">
        <f t="shared" si="45"/>
        <v>0.10156439977304044</v>
      </c>
      <c r="V53" s="193">
        <v>14131</v>
      </c>
      <c r="W53" s="190">
        <f t="shared" si="46"/>
        <v>0.66533264277979187</v>
      </c>
      <c r="X53" s="194">
        <f t="shared" si="47"/>
        <v>3.9808682855040578E-2</v>
      </c>
      <c r="Z53" s="193">
        <v>15179</v>
      </c>
      <c r="AA53" s="190">
        <f t="shared" si="48"/>
        <v>0.67077643731494985</v>
      </c>
      <c r="AB53" s="194">
        <f t="shared" si="49"/>
        <v>7.4163187318661006E-2</v>
      </c>
      <c r="AD53" s="193">
        <v>16076</v>
      </c>
      <c r="AE53" s="190">
        <f t="shared" si="50"/>
        <v>0.67614401076716013</v>
      </c>
      <c r="AF53" s="194">
        <f t="shared" si="51"/>
        <v>5.9094802029119098E-2</v>
      </c>
      <c r="AH53" s="193">
        <v>16317</v>
      </c>
      <c r="AI53" s="190">
        <f t="shared" si="52"/>
        <v>0.67624020887728464</v>
      </c>
      <c r="AJ53" s="194">
        <f t="shared" si="53"/>
        <v>1.4991291366011517E-2</v>
      </c>
      <c r="AL53" s="193">
        <v>15916</v>
      </c>
      <c r="AM53" s="190">
        <f t="shared" si="54"/>
        <v>0.69013962362327641</v>
      </c>
      <c r="AN53" s="194">
        <f t="shared" si="55"/>
        <v>-2.4575596004167477E-2</v>
      </c>
      <c r="AP53" s="193">
        <v>16471</v>
      </c>
      <c r="AQ53" s="190">
        <f t="shared" si="56"/>
        <v>0.7149492143415227</v>
      </c>
      <c r="AR53" s="194">
        <f t="shared" si="57"/>
        <v>3.487057049509934E-2</v>
      </c>
      <c r="AT53" s="193">
        <v>15963</v>
      </c>
      <c r="AU53" s="190">
        <f t="shared" si="58"/>
        <v>0.70133122446289708</v>
      </c>
      <c r="AV53" s="194">
        <f t="shared" si="59"/>
        <v>-3.0842086090704823E-2</v>
      </c>
      <c r="AX53" s="193">
        <v>15798</v>
      </c>
      <c r="AY53" s="190">
        <f t="shared" si="60"/>
        <v>0.71652757619738749</v>
      </c>
      <c r="AZ53" s="194">
        <f t="shared" si="61"/>
        <v>-1.0336402931779731E-2</v>
      </c>
      <c r="BB53" s="193">
        <v>15826</v>
      </c>
      <c r="BC53" s="190">
        <f t="shared" si="62"/>
        <v>0.72268140097721356</v>
      </c>
      <c r="BD53" s="194">
        <f t="shared" si="63"/>
        <v>1.7723762501582474E-3</v>
      </c>
      <c r="BF53" s="193">
        <v>15974</v>
      </c>
      <c r="BG53" s="190">
        <f t="shared" si="64"/>
        <v>0.71896660365469445</v>
      </c>
      <c r="BH53" s="194">
        <f t="shared" si="65"/>
        <v>9.3516997346139163E-3</v>
      </c>
      <c r="BJ53" s="193">
        <v>16733</v>
      </c>
      <c r="BK53" s="190">
        <f t="shared" si="66"/>
        <v>0.72065980447047673</v>
      </c>
      <c r="BL53" s="194">
        <f t="shared" si="67"/>
        <v>4.7514711406034804E-2</v>
      </c>
      <c r="BN53" s="195">
        <v>17602</v>
      </c>
      <c r="BO53" s="190">
        <f t="shared" si="68"/>
        <v>0.7340589682638976</v>
      </c>
      <c r="BP53" s="196">
        <f t="shared" si="69"/>
        <v>5.1933305444331612E-2</v>
      </c>
      <c r="BR53" s="195">
        <v>18886</v>
      </c>
      <c r="BS53" s="190">
        <f t="shared" si="70"/>
        <v>0.75637790860667231</v>
      </c>
      <c r="BT53" s="196">
        <f t="shared" si="71"/>
        <v>7.2946256107260465E-2</v>
      </c>
      <c r="BV53" s="195">
        <v>19464</v>
      </c>
      <c r="BW53" s="190">
        <f t="shared" si="72"/>
        <v>0.75526754879515734</v>
      </c>
      <c r="BX53" s="196">
        <f t="shared" si="73"/>
        <v>3.0604680715874188E-2</v>
      </c>
      <c r="BZ53" s="193"/>
      <c r="CA53" s="190"/>
      <c r="CB53" s="194"/>
    </row>
    <row r="54" spans="2:80">
      <c r="B54" s="188" t="s">
        <v>327</v>
      </c>
      <c r="C54" s="189">
        <v>12399</v>
      </c>
      <c r="D54" s="190">
        <f t="shared" si="37"/>
        <v>0.77615023474178402</v>
      </c>
      <c r="F54" s="189">
        <v>13373</v>
      </c>
      <c r="G54" s="190">
        <f t="shared" si="38"/>
        <v>0.77768085601302628</v>
      </c>
      <c r="H54" s="190">
        <f t="shared" si="39"/>
        <v>7.8554722155012469E-2</v>
      </c>
      <c r="J54" s="189">
        <v>14256</v>
      </c>
      <c r="K54" s="190">
        <f t="shared" si="40"/>
        <v>0.78784194528875384</v>
      </c>
      <c r="L54" s="190">
        <f t="shared" si="41"/>
        <v>6.6028565019068175E-2</v>
      </c>
      <c r="N54" s="189">
        <v>15215</v>
      </c>
      <c r="O54" s="190">
        <f t="shared" si="42"/>
        <v>0.80024193972545099</v>
      </c>
      <c r="P54" s="190">
        <f t="shared" si="43"/>
        <v>6.7269921436588165E-2</v>
      </c>
      <c r="R54" s="189">
        <v>16327</v>
      </c>
      <c r="S54" s="190">
        <f t="shared" si="44"/>
        <v>0.81419239016605993</v>
      </c>
      <c r="T54" s="190">
        <f t="shared" si="45"/>
        <v>7.3085770621097668E-2</v>
      </c>
      <c r="V54" s="189">
        <v>17639</v>
      </c>
      <c r="W54" s="190">
        <f t="shared" si="46"/>
        <v>0.83050049437355811</v>
      </c>
      <c r="X54" s="190">
        <f t="shared" si="47"/>
        <v>8.0357689716420655E-2</v>
      </c>
      <c r="Z54" s="189">
        <v>19049</v>
      </c>
      <c r="AA54" s="190">
        <f t="shared" si="48"/>
        <v>0.8417959255822175</v>
      </c>
      <c r="AB54" s="190">
        <f t="shared" si="49"/>
        <v>7.9936504336980629E-2</v>
      </c>
      <c r="AD54" s="189">
        <v>20425</v>
      </c>
      <c r="AE54" s="190">
        <f t="shared" si="50"/>
        <v>0.85905955585464333</v>
      </c>
      <c r="AF54" s="190">
        <f t="shared" si="51"/>
        <v>7.2234762979684008E-2</v>
      </c>
      <c r="AH54" s="189">
        <v>21145</v>
      </c>
      <c r="AI54" s="190">
        <f t="shared" si="52"/>
        <v>0.87633138546976663</v>
      </c>
      <c r="AJ54" s="190">
        <f t="shared" si="53"/>
        <v>3.5250917992656117E-2</v>
      </c>
      <c r="AL54" s="189">
        <v>20333</v>
      </c>
      <c r="AM54" s="190">
        <f t="shared" si="54"/>
        <v>0.88166681120457902</v>
      </c>
      <c r="AN54" s="190">
        <f t="shared" si="55"/>
        <v>-3.8401513360132422E-2</v>
      </c>
      <c r="AP54" s="189">
        <v>20481</v>
      </c>
      <c r="AQ54" s="190">
        <f t="shared" si="56"/>
        <v>0.88900946262696412</v>
      </c>
      <c r="AR54" s="190">
        <f t="shared" si="57"/>
        <v>7.2788078493088992E-3</v>
      </c>
      <c r="AT54" s="189">
        <v>20121</v>
      </c>
      <c r="AU54" s="190">
        <f t="shared" si="58"/>
        <v>0.88401212600500856</v>
      </c>
      <c r="AV54" s="190">
        <f t="shared" si="59"/>
        <v>-1.757726673502269E-2</v>
      </c>
      <c r="AX54" s="189">
        <v>19514</v>
      </c>
      <c r="AY54" s="190">
        <f t="shared" si="60"/>
        <v>0.88506894049346885</v>
      </c>
      <c r="AZ54" s="190">
        <f t="shared" si="61"/>
        <v>-3.0167486705432123E-2</v>
      </c>
      <c r="BB54" s="189">
        <v>19586</v>
      </c>
      <c r="BC54" s="190">
        <f t="shared" si="62"/>
        <v>0.89437873875519425</v>
      </c>
      <c r="BD54" s="190">
        <f t="shared" si="63"/>
        <v>3.6896587065695652E-3</v>
      </c>
      <c r="BF54" s="189">
        <v>19782</v>
      </c>
      <c r="BG54" s="190">
        <f t="shared" si="64"/>
        <v>0.89035916824196593</v>
      </c>
      <c r="BH54" s="190">
        <f t="shared" si="65"/>
        <v>1.0007147962830532E-2</v>
      </c>
      <c r="BJ54" s="189">
        <v>20794</v>
      </c>
      <c r="BK54" s="190">
        <f t="shared" si="66"/>
        <v>0.89555967095912825</v>
      </c>
      <c r="BL54" s="190">
        <f t="shared" si="67"/>
        <v>5.1157618036598906E-2</v>
      </c>
      <c r="BN54" s="189">
        <v>21482</v>
      </c>
      <c r="BO54" s="190">
        <f t="shared" si="68"/>
        <v>0.89586721714833817</v>
      </c>
      <c r="BP54" s="190">
        <f t="shared" si="69"/>
        <v>3.3086467250168283E-2</v>
      </c>
      <c r="BR54" s="189">
        <v>22340</v>
      </c>
      <c r="BS54" s="190">
        <f t="shared" si="70"/>
        <v>0.89470943970523453</v>
      </c>
      <c r="BT54" s="190">
        <f t="shared" si="71"/>
        <v>3.9940415231356496E-2</v>
      </c>
      <c r="BV54" s="189">
        <v>23133</v>
      </c>
      <c r="BW54" s="190">
        <f t="shared" si="72"/>
        <v>0.89763687866206199</v>
      </c>
      <c r="BX54" s="190">
        <f t="shared" si="73"/>
        <v>3.5496866606983035E-2</v>
      </c>
      <c r="BZ54" s="189">
        <v>23873</v>
      </c>
      <c r="CA54" s="190">
        <f>BZ54/BZ$69</f>
        <v>0.90339060016650263</v>
      </c>
      <c r="CB54" s="190">
        <f>IF(BV54&gt;0,BZ54/BV54-1,"")</f>
        <v>3.1988933558120491E-2</v>
      </c>
    </row>
    <row r="55" spans="2:80" ht="12.75" customHeight="1" outlineLevel="1">
      <c r="B55" s="192" t="s">
        <v>328</v>
      </c>
      <c r="C55" s="193">
        <v>12735</v>
      </c>
      <c r="D55" s="194">
        <f t="shared" si="37"/>
        <v>0.79718309859154934</v>
      </c>
      <c r="F55" s="193">
        <v>13649</v>
      </c>
      <c r="G55" s="190">
        <f t="shared" si="38"/>
        <v>0.79373110025587346</v>
      </c>
      <c r="H55" s="194">
        <f t="shared" si="39"/>
        <v>7.1770710639968538E-2</v>
      </c>
      <c r="J55" s="193">
        <v>14848</v>
      </c>
      <c r="K55" s="190">
        <f t="shared" si="40"/>
        <v>0.82055816523901626</v>
      </c>
      <c r="L55" s="194">
        <f t="shared" si="41"/>
        <v>8.7845263389259243E-2</v>
      </c>
      <c r="N55" s="193">
        <v>15838</v>
      </c>
      <c r="O55" s="190">
        <f t="shared" si="42"/>
        <v>0.83300899384631566</v>
      </c>
      <c r="P55" s="194">
        <f t="shared" si="43"/>
        <v>6.6675646551724199E-2</v>
      </c>
      <c r="R55" s="193">
        <v>16992</v>
      </c>
      <c r="S55" s="190">
        <f t="shared" si="44"/>
        <v>0.84735451054705035</v>
      </c>
      <c r="T55" s="194">
        <f t="shared" si="45"/>
        <v>7.2862735193837569E-2</v>
      </c>
      <c r="V55" s="193">
        <v>18376</v>
      </c>
      <c r="W55" s="190">
        <f t="shared" si="46"/>
        <v>0.86520080983097136</v>
      </c>
      <c r="X55" s="194">
        <f t="shared" si="47"/>
        <v>8.1450094161958475E-2</v>
      </c>
      <c r="Z55" s="193">
        <v>19723</v>
      </c>
      <c r="AA55" s="190">
        <f t="shared" si="48"/>
        <v>0.87158071501171064</v>
      </c>
      <c r="AB55" s="194">
        <f t="shared" si="49"/>
        <v>7.3302133217239884E-2</v>
      </c>
      <c r="AD55" s="193">
        <v>21305</v>
      </c>
      <c r="AE55" s="190">
        <f t="shared" si="50"/>
        <v>0.89607166890982504</v>
      </c>
      <c r="AF55" s="194">
        <f t="shared" si="51"/>
        <v>8.0210921259443291E-2</v>
      </c>
      <c r="AH55" s="193">
        <v>22094</v>
      </c>
      <c r="AI55" s="190">
        <f t="shared" si="52"/>
        <v>0.91566165195408011</v>
      </c>
      <c r="AJ55" s="194">
        <f t="shared" si="53"/>
        <v>3.7033560197136772E-2</v>
      </c>
      <c r="AL55" s="193">
        <v>21618</v>
      </c>
      <c r="AM55" s="190">
        <f t="shared" si="54"/>
        <v>0.93738617639406818</v>
      </c>
      <c r="AN55" s="194">
        <f t="shared" si="55"/>
        <v>-2.154431067258078E-2</v>
      </c>
      <c r="AP55" s="193">
        <v>21856</v>
      </c>
      <c r="AQ55" s="190">
        <f t="shared" si="56"/>
        <v>0.94869346297421653</v>
      </c>
      <c r="AR55" s="194">
        <f t="shared" si="57"/>
        <v>1.1009344065130877E-2</v>
      </c>
      <c r="AT55" s="193">
        <v>21352</v>
      </c>
      <c r="AU55" s="190">
        <f t="shared" si="58"/>
        <v>0.93809586573524895</v>
      </c>
      <c r="AV55" s="194">
        <f t="shared" si="59"/>
        <v>-2.3060029282576888E-2</v>
      </c>
      <c r="AX55" s="193">
        <v>20530</v>
      </c>
      <c r="AY55" s="190">
        <f t="shared" si="60"/>
        <v>0.93115021770682149</v>
      </c>
      <c r="AZ55" s="194">
        <f t="shared" si="61"/>
        <v>-3.8497564630947889E-2</v>
      </c>
      <c r="BB55" s="193">
        <v>20575</v>
      </c>
      <c r="BC55" s="190">
        <f t="shared" si="62"/>
        <v>0.93954061829307278</v>
      </c>
      <c r="BD55" s="194">
        <f t="shared" si="63"/>
        <v>2.1919142717974349E-3</v>
      </c>
      <c r="BF55" s="193">
        <v>20513</v>
      </c>
      <c r="BG55" s="190">
        <f t="shared" si="64"/>
        <v>0.92326041947970117</v>
      </c>
      <c r="BH55" s="194">
        <f t="shared" si="65"/>
        <v>-3.0133657351154586E-3</v>
      </c>
      <c r="BJ55" s="193">
        <v>21698</v>
      </c>
      <c r="BK55" s="190">
        <f t="shared" si="66"/>
        <v>0.93449330289848831</v>
      </c>
      <c r="BL55" s="194">
        <f t="shared" si="67"/>
        <v>5.7768244527860446E-2</v>
      </c>
      <c r="BN55" s="195">
        <v>22351</v>
      </c>
      <c r="BO55" s="190">
        <f t="shared" si="68"/>
        <v>0.93210726051962134</v>
      </c>
      <c r="BP55" s="196">
        <f t="shared" si="69"/>
        <v>3.0094939625771921E-2</v>
      </c>
      <c r="BR55" s="195">
        <v>22941</v>
      </c>
      <c r="BS55" s="190">
        <f t="shared" si="70"/>
        <v>0.91877928631503059</v>
      </c>
      <c r="BT55" s="196">
        <f t="shared" si="71"/>
        <v>2.6397029215694978E-2</v>
      </c>
      <c r="BV55" s="195">
        <v>23816</v>
      </c>
      <c r="BW55" s="190">
        <f t="shared" si="72"/>
        <v>0.92413953668852589</v>
      </c>
      <c r="BX55" s="196">
        <f t="shared" si="73"/>
        <v>3.8141319035787546E-2</v>
      </c>
      <c r="BZ55" s="193"/>
      <c r="CA55" s="190"/>
      <c r="CB55" s="194"/>
    </row>
    <row r="56" spans="2:80" ht="12.75" customHeight="1" outlineLevel="1">
      <c r="B56" s="192" t="s">
        <v>329</v>
      </c>
      <c r="C56" s="193">
        <v>11831</v>
      </c>
      <c r="D56" s="194">
        <f t="shared" si="37"/>
        <v>0.74059467918622846</v>
      </c>
      <c r="F56" s="193">
        <v>12916</v>
      </c>
      <c r="G56" s="190">
        <f t="shared" si="38"/>
        <v>0.75110490811816699</v>
      </c>
      <c r="H56" s="194">
        <f t="shared" si="39"/>
        <v>9.1708224156876073E-2</v>
      </c>
      <c r="J56" s="193">
        <v>13490</v>
      </c>
      <c r="K56" s="190">
        <f t="shared" si="40"/>
        <v>0.74550980933959654</v>
      </c>
      <c r="L56" s="194">
        <f t="shared" si="41"/>
        <v>4.4441003406627377E-2</v>
      </c>
      <c r="N56" s="193">
        <v>14434</v>
      </c>
      <c r="O56" s="190">
        <f t="shared" si="42"/>
        <v>0.75916478199126913</v>
      </c>
      <c r="P56" s="194">
        <f t="shared" si="43"/>
        <v>6.997776130467015E-2</v>
      </c>
      <c r="R56" s="193">
        <v>15468</v>
      </c>
      <c r="S56" s="190">
        <f t="shared" si="44"/>
        <v>0.77135590684685584</v>
      </c>
      <c r="T56" s="194">
        <f t="shared" si="45"/>
        <v>7.1636414022447026E-2</v>
      </c>
      <c r="V56" s="193">
        <v>17364</v>
      </c>
      <c r="W56" s="190">
        <f t="shared" si="46"/>
        <v>0.81755261547153824</v>
      </c>
      <c r="X56" s="194">
        <f t="shared" si="47"/>
        <v>0.12257564003103183</v>
      </c>
      <c r="Z56" s="193">
        <v>18673</v>
      </c>
      <c r="AA56" s="190">
        <f t="shared" si="48"/>
        <v>0.82518007866012644</v>
      </c>
      <c r="AB56" s="194">
        <f t="shared" si="49"/>
        <v>7.5385855793596024E-2</v>
      </c>
      <c r="AD56" s="193">
        <v>19587</v>
      </c>
      <c r="AE56" s="190">
        <f t="shared" si="50"/>
        <v>0.82381393001345893</v>
      </c>
      <c r="AF56" s="194">
        <f t="shared" si="51"/>
        <v>4.8947678466234601E-2</v>
      </c>
      <c r="AH56" s="193">
        <v>19951</v>
      </c>
      <c r="AI56" s="190">
        <f t="shared" si="52"/>
        <v>0.82684736209540388</v>
      </c>
      <c r="AJ56" s="194">
        <f t="shared" si="53"/>
        <v>1.8583754531066532E-2</v>
      </c>
      <c r="AL56" s="193">
        <v>19158</v>
      </c>
      <c r="AM56" s="190">
        <f t="shared" si="54"/>
        <v>0.83071719712080483</v>
      </c>
      <c r="AN56" s="194">
        <f t="shared" si="55"/>
        <v>-3.9747381083654942E-2</v>
      </c>
      <c r="AP56" s="193">
        <v>19937</v>
      </c>
      <c r="AQ56" s="190">
        <f t="shared" si="56"/>
        <v>0.86539630176230575</v>
      </c>
      <c r="AR56" s="194">
        <f t="shared" si="57"/>
        <v>4.0661864495250111E-2</v>
      </c>
      <c r="AT56" s="193">
        <v>20020</v>
      </c>
      <c r="AU56" s="190">
        <f t="shared" si="58"/>
        <v>0.87957471112868502</v>
      </c>
      <c r="AV56" s="194">
        <f t="shared" si="59"/>
        <v>4.1631138084967656E-3</v>
      </c>
      <c r="AX56" s="193">
        <v>19820</v>
      </c>
      <c r="AY56" s="190">
        <f t="shared" si="60"/>
        <v>0.89894775036284469</v>
      </c>
      <c r="AZ56" s="194">
        <f t="shared" si="61"/>
        <v>-9.9900099900099848E-3</v>
      </c>
      <c r="BB56" s="193">
        <v>20092</v>
      </c>
      <c r="BC56" s="190">
        <f t="shared" si="62"/>
        <v>0.91748481665829484</v>
      </c>
      <c r="BD56" s="194">
        <f t="shared" si="63"/>
        <v>1.3723511604439853E-2</v>
      </c>
      <c r="BF56" s="193">
        <v>20783</v>
      </c>
      <c r="BG56" s="190">
        <f t="shared" si="64"/>
        <v>0.93541272841839951</v>
      </c>
      <c r="BH56" s="194">
        <f t="shared" si="65"/>
        <v>3.4391797730439988E-2</v>
      </c>
      <c r="BJ56" s="193">
        <v>22047</v>
      </c>
      <c r="BK56" s="190">
        <f t="shared" si="66"/>
        <v>0.94952409664498905</v>
      </c>
      <c r="BL56" s="194">
        <f t="shared" si="67"/>
        <v>6.0818938555550206E-2</v>
      </c>
      <c r="BN56" s="195">
        <v>22329</v>
      </c>
      <c r="BO56" s="190">
        <f t="shared" si="68"/>
        <v>0.9311897910671838</v>
      </c>
      <c r="BP56" s="196">
        <f t="shared" si="69"/>
        <v>1.2790855898761722E-2</v>
      </c>
      <c r="BR56" s="195">
        <v>22486</v>
      </c>
      <c r="BS56" s="190">
        <f t="shared" si="70"/>
        <v>0.90055669029596697</v>
      </c>
      <c r="BT56" s="196">
        <f t="shared" si="71"/>
        <v>7.0312150118678751E-3</v>
      </c>
      <c r="BV56" s="195">
        <v>23320</v>
      </c>
      <c r="BW56" s="190">
        <f t="shared" si="72"/>
        <v>0.90489309689185515</v>
      </c>
      <c r="BX56" s="196">
        <f t="shared" si="73"/>
        <v>3.7089744730054219E-2</v>
      </c>
      <c r="BZ56" s="193"/>
      <c r="CA56" s="190"/>
      <c r="CB56" s="194"/>
    </row>
    <row r="57" spans="2:80" ht="12.75" customHeight="1" outlineLevel="1">
      <c r="B57" s="192" t="s">
        <v>330</v>
      </c>
      <c r="C57" s="193">
        <v>11183</v>
      </c>
      <c r="D57" s="194">
        <f t="shared" si="37"/>
        <v>0.7000312989045383</v>
      </c>
      <c r="F57" s="193">
        <v>12319</v>
      </c>
      <c r="G57" s="190">
        <f t="shared" si="38"/>
        <v>0.71638753198418237</v>
      </c>
      <c r="H57" s="194">
        <f t="shared" si="39"/>
        <v>0.10158275954573903</v>
      </c>
      <c r="J57" s="193">
        <v>13421</v>
      </c>
      <c r="K57" s="190">
        <f t="shared" si="40"/>
        <v>0.7416966012710694</v>
      </c>
      <c r="L57" s="194">
        <f t="shared" si="41"/>
        <v>8.9455312931244313E-2</v>
      </c>
      <c r="N57" s="193">
        <v>14181</v>
      </c>
      <c r="O57" s="190">
        <f t="shared" si="42"/>
        <v>0.74585809709146378</v>
      </c>
      <c r="P57" s="194">
        <f t="shared" si="43"/>
        <v>5.6627673049698179E-2</v>
      </c>
      <c r="R57" s="193">
        <v>14824</v>
      </c>
      <c r="S57" s="190">
        <f t="shared" si="44"/>
        <v>0.73924101132000197</v>
      </c>
      <c r="T57" s="194">
        <f t="shared" si="45"/>
        <v>4.5342359495099016E-2</v>
      </c>
      <c r="V57" s="193">
        <v>15938</v>
      </c>
      <c r="W57" s="190">
        <f t="shared" si="46"/>
        <v>0.75041197796506431</v>
      </c>
      <c r="X57" s="194">
        <f t="shared" si="47"/>
        <v>7.5148407987048138E-2</v>
      </c>
      <c r="Z57" s="193">
        <v>17094</v>
      </c>
      <c r="AA57" s="190">
        <f t="shared" si="48"/>
        <v>0.75540235980379156</v>
      </c>
      <c r="AB57" s="194">
        <f t="shared" si="49"/>
        <v>7.2531057849165581E-2</v>
      </c>
      <c r="AD57" s="193">
        <v>18009</v>
      </c>
      <c r="AE57" s="190">
        <f t="shared" si="50"/>
        <v>0.75744448183041724</v>
      </c>
      <c r="AF57" s="194">
        <f t="shared" si="51"/>
        <v>5.3527553527553451E-2</v>
      </c>
      <c r="AH57" s="193">
        <v>18851</v>
      </c>
      <c r="AI57" s="190">
        <f t="shared" si="52"/>
        <v>0.78125906585436611</v>
      </c>
      <c r="AJ57" s="194">
        <f t="shared" si="53"/>
        <v>4.6754400577489141E-2</v>
      </c>
      <c r="AL57" s="193">
        <v>17908</v>
      </c>
      <c r="AM57" s="190">
        <f t="shared" si="54"/>
        <v>0.77651548001040671</v>
      </c>
      <c r="AN57" s="194">
        <f t="shared" si="55"/>
        <v>-5.0023871412657184E-2</v>
      </c>
      <c r="AP57" s="193">
        <v>18511</v>
      </c>
      <c r="AQ57" s="190">
        <f t="shared" si="56"/>
        <v>0.80349856758399163</v>
      </c>
      <c r="AR57" s="194">
        <f t="shared" si="57"/>
        <v>3.3672101853920111E-2</v>
      </c>
      <c r="AT57" s="193">
        <v>18755</v>
      </c>
      <c r="AU57" s="190">
        <f t="shared" si="58"/>
        <v>0.82399718817275158</v>
      </c>
      <c r="AV57" s="194">
        <f t="shared" si="59"/>
        <v>1.3181351628761329E-2</v>
      </c>
      <c r="AX57" s="193">
        <v>18572</v>
      </c>
      <c r="AY57" s="190">
        <f t="shared" si="60"/>
        <v>0.84234397677793904</v>
      </c>
      <c r="AZ57" s="194">
        <f t="shared" si="61"/>
        <v>-9.7573980271927763E-3</v>
      </c>
      <c r="BB57" s="193">
        <v>18366</v>
      </c>
      <c r="BC57" s="190">
        <f t="shared" si="62"/>
        <v>0.83866843234850907</v>
      </c>
      <c r="BD57" s="194">
        <f t="shared" si="63"/>
        <v>-1.1091966401033826E-2</v>
      </c>
      <c r="BF57" s="193">
        <v>18410</v>
      </c>
      <c r="BG57" s="190">
        <f t="shared" si="64"/>
        <v>0.82860743541272841</v>
      </c>
      <c r="BH57" s="194">
        <f t="shared" si="65"/>
        <v>2.3957312425133548E-3</v>
      </c>
      <c r="BJ57" s="193">
        <v>19159</v>
      </c>
      <c r="BK57" s="190">
        <f t="shared" si="66"/>
        <v>0.82514320168827249</v>
      </c>
      <c r="BL57" s="194">
        <f t="shared" si="67"/>
        <v>4.0684410646387725E-2</v>
      </c>
      <c r="BN57" s="195">
        <v>20259</v>
      </c>
      <c r="BO57" s="190">
        <f t="shared" si="68"/>
        <v>0.84486425622419614</v>
      </c>
      <c r="BP57" s="196">
        <f t="shared" si="69"/>
        <v>5.7414270055848426E-2</v>
      </c>
      <c r="BR57" s="195">
        <v>21139</v>
      </c>
      <c r="BS57" s="190">
        <f t="shared" si="70"/>
        <v>0.84660979614722254</v>
      </c>
      <c r="BT57" s="196">
        <f t="shared" si="71"/>
        <v>4.3437484574756935E-2</v>
      </c>
      <c r="BV57" s="195">
        <v>22120</v>
      </c>
      <c r="BW57" s="190">
        <f t="shared" si="72"/>
        <v>0.85832912964184549</v>
      </c>
      <c r="BX57" s="196">
        <f t="shared" si="73"/>
        <v>4.6407114811485961E-2</v>
      </c>
      <c r="BZ57" s="193"/>
      <c r="CA57" s="190"/>
      <c r="CB57" s="194"/>
    </row>
    <row r="58" spans="2:80" ht="12.75" customHeight="1" outlineLevel="1">
      <c r="B58" s="192" t="s">
        <v>331</v>
      </c>
      <c r="C58" s="193">
        <v>12678</v>
      </c>
      <c r="D58" s="194">
        <f t="shared" si="37"/>
        <v>0.79361502347417845</v>
      </c>
      <c r="F58" s="193">
        <v>13616</v>
      </c>
      <c r="G58" s="190">
        <f t="shared" si="38"/>
        <v>0.7918120493137939</v>
      </c>
      <c r="H58" s="194">
        <f t="shared" si="39"/>
        <v>7.3986433191355117E-2</v>
      </c>
      <c r="J58" s="193">
        <v>14150</v>
      </c>
      <c r="K58" s="190">
        <f t="shared" si="40"/>
        <v>0.78198397347333515</v>
      </c>
      <c r="L58" s="194">
        <f t="shared" si="41"/>
        <v>3.9218566392479337E-2</v>
      </c>
      <c r="N58" s="193">
        <v>15149</v>
      </c>
      <c r="O58" s="190">
        <f t="shared" si="42"/>
        <v>0.79677063062115394</v>
      </c>
      <c r="P58" s="194">
        <f t="shared" si="43"/>
        <v>7.0600706713780825E-2</v>
      </c>
      <c r="R58" s="193">
        <v>16404</v>
      </c>
      <c r="S58" s="190">
        <f t="shared" si="44"/>
        <v>0.81803221463122722</v>
      </c>
      <c r="T58" s="194">
        <f t="shared" si="45"/>
        <v>8.2843752062842446E-2</v>
      </c>
      <c r="V58" s="193">
        <v>17474</v>
      </c>
      <c r="W58" s="190">
        <f t="shared" si="46"/>
        <v>0.82273176703234618</v>
      </c>
      <c r="X58" s="194">
        <f t="shared" si="47"/>
        <v>6.5227993172396914E-2</v>
      </c>
      <c r="Z58" s="193">
        <v>19083</v>
      </c>
      <c r="AA58" s="190">
        <f t="shared" si="48"/>
        <v>0.84329842237836405</v>
      </c>
      <c r="AB58" s="194">
        <f t="shared" si="49"/>
        <v>9.2079661210942021E-2</v>
      </c>
      <c r="AD58" s="193">
        <v>20542</v>
      </c>
      <c r="AE58" s="190">
        <f t="shared" si="50"/>
        <v>0.86398048452220721</v>
      </c>
      <c r="AF58" s="194">
        <f t="shared" si="51"/>
        <v>7.6455483938584035E-2</v>
      </c>
      <c r="AH58" s="193">
        <v>21258</v>
      </c>
      <c r="AI58" s="190">
        <f t="shared" si="52"/>
        <v>0.88101454681089142</v>
      </c>
      <c r="AJ58" s="194">
        <f t="shared" si="53"/>
        <v>3.4855418167656582E-2</v>
      </c>
      <c r="AL58" s="193">
        <v>20076</v>
      </c>
      <c r="AM58" s="190">
        <f t="shared" si="54"/>
        <v>0.87052293816668114</v>
      </c>
      <c r="AN58" s="194">
        <f t="shared" si="55"/>
        <v>-5.5602596669489079E-2</v>
      </c>
      <c r="AP58" s="193">
        <v>19720</v>
      </c>
      <c r="AQ58" s="190">
        <f t="shared" si="56"/>
        <v>0.85597708134386663</v>
      </c>
      <c r="AR58" s="194">
        <f t="shared" si="57"/>
        <v>-1.7732616058975914E-2</v>
      </c>
      <c r="AT58" s="193">
        <v>19157</v>
      </c>
      <c r="AU58" s="190">
        <f t="shared" si="58"/>
        <v>0.84165897807653445</v>
      </c>
      <c r="AV58" s="194">
        <f t="shared" si="59"/>
        <v>-2.8549695740365144E-2</v>
      </c>
      <c r="AX58" s="193">
        <v>18512</v>
      </c>
      <c r="AY58" s="190">
        <f t="shared" si="60"/>
        <v>0.839622641509434</v>
      </c>
      <c r="AZ58" s="194">
        <f t="shared" si="61"/>
        <v>-3.3669154878112395E-2</v>
      </c>
      <c r="BB58" s="193">
        <v>18638</v>
      </c>
      <c r="BC58" s="190">
        <f t="shared" si="62"/>
        <v>0.8510890908260651</v>
      </c>
      <c r="BD58" s="194">
        <f t="shared" si="63"/>
        <v>6.806395851339575E-3</v>
      </c>
      <c r="BF58" s="193">
        <v>19016</v>
      </c>
      <c r="BG58" s="190">
        <f t="shared" si="64"/>
        <v>0.85588261769736251</v>
      </c>
      <c r="BH58" s="194">
        <f t="shared" si="65"/>
        <v>2.0281146045713072E-2</v>
      </c>
      <c r="BJ58" s="193">
        <v>19819</v>
      </c>
      <c r="BK58" s="190">
        <f t="shared" si="66"/>
        <v>0.85356819845815923</v>
      </c>
      <c r="BL58" s="194">
        <f t="shared" si="67"/>
        <v>4.2227597812368511E-2</v>
      </c>
      <c r="BN58" s="195">
        <v>20553</v>
      </c>
      <c r="BO58" s="190">
        <f t="shared" si="68"/>
        <v>0.85712498436131612</v>
      </c>
      <c r="BP58" s="196">
        <f t="shared" si="69"/>
        <v>3.7035168272869567E-2</v>
      </c>
      <c r="BR58" s="195">
        <v>21969</v>
      </c>
      <c r="BS58" s="190">
        <f t="shared" si="70"/>
        <v>0.87985101525892107</v>
      </c>
      <c r="BT58" s="196">
        <f t="shared" si="71"/>
        <v>6.8895051817252861E-2</v>
      </c>
      <c r="BV58" s="195">
        <v>22586</v>
      </c>
      <c r="BW58" s="190">
        <f t="shared" si="72"/>
        <v>0.87641147025726596</v>
      </c>
      <c r="BX58" s="196">
        <f t="shared" si="73"/>
        <v>2.8085028904365261E-2</v>
      </c>
      <c r="BZ58" s="193"/>
      <c r="CA58" s="190"/>
      <c r="CB58" s="194"/>
    </row>
    <row r="59" spans="2:80">
      <c r="B59" s="188" t="s">
        <v>332</v>
      </c>
      <c r="C59" s="189">
        <v>21380</v>
      </c>
      <c r="D59" s="190">
        <f t="shared" si="37"/>
        <v>1.338341158059468</v>
      </c>
      <c r="F59" s="189">
        <v>23049</v>
      </c>
      <c r="G59" s="190">
        <f t="shared" si="38"/>
        <v>1.3403698534542916</v>
      </c>
      <c r="H59" s="190">
        <f t="shared" si="39"/>
        <v>7.8063610851262899E-2</v>
      </c>
      <c r="J59" s="189">
        <v>24023</v>
      </c>
      <c r="K59" s="190">
        <f t="shared" si="40"/>
        <v>1.327604310583034</v>
      </c>
      <c r="L59" s="190">
        <f t="shared" si="41"/>
        <v>4.2257798602976182E-2</v>
      </c>
      <c r="N59" s="189">
        <v>25053</v>
      </c>
      <c r="O59" s="190">
        <f t="shared" si="42"/>
        <v>1.3176773786356704</v>
      </c>
      <c r="P59" s="190">
        <f t="shared" si="43"/>
        <v>4.2875577571493961E-2</v>
      </c>
      <c r="R59" s="189">
        <v>26439</v>
      </c>
      <c r="S59" s="190">
        <f t="shared" si="44"/>
        <v>1.3184560913579015</v>
      </c>
      <c r="T59" s="190">
        <f t="shared" si="45"/>
        <v>5.5322715842414105E-2</v>
      </c>
      <c r="V59" s="189">
        <v>28036</v>
      </c>
      <c r="W59" s="190">
        <f t="shared" si="46"/>
        <v>1.3200244832619239</v>
      </c>
      <c r="X59" s="190">
        <f t="shared" si="47"/>
        <v>6.0403192253867477E-2</v>
      </c>
      <c r="Z59" s="189">
        <v>30124</v>
      </c>
      <c r="AA59" s="190">
        <f t="shared" si="48"/>
        <v>1.3312121613858323</v>
      </c>
      <c r="AB59" s="190">
        <f t="shared" si="49"/>
        <v>7.4475674133257286E-2</v>
      </c>
      <c r="AD59" s="189">
        <v>31490</v>
      </c>
      <c r="AE59" s="190">
        <f t="shared" si="50"/>
        <v>1.3244448183041724</v>
      </c>
      <c r="AF59" s="190">
        <f t="shared" si="51"/>
        <v>4.5345903598459802E-2</v>
      </c>
      <c r="AH59" s="189">
        <v>32025</v>
      </c>
      <c r="AI59" s="190">
        <f t="shared" si="52"/>
        <v>1.3272410791993037</v>
      </c>
      <c r="AJ59" s="190">
        <f t="shared" si="53"/>
        <v>1.6989520482692866E-2</v>
      </c>
      <c r="AL59" s="189">
        <v>31220</v>
      </c>
      <c r="AM59" s="190">
        <f t="shared" si="54"/>
        <v>1.3537420865493019</v>
      </c>
      <c r="AN59" s="190">
        <f t="shared" si="55"/>
        <v>-2.5136612021857907E-2</v>
      </c>
      <c r="AP59" s="189">
        <v>30879</v>
      </c>
      <c r="AQ59" s="190">
        <f t="shared" si="56"/>
        <v>1.3403507248893134</v>
      </c>
      <c r="AR59" s="190">
        <f t="shared" si="57"/>
        <v>-1.0922485586162711E-2</v>
      </c>
      <c r="AT59" s="189">
        <v>30966</v>
      </c>
      <c r="AU59" s="190">
        <f t="shared" si="58"/>
        <v>1.3604850402003428</v>
      </c>
      <c r="AV59" s="190">
        <f t="shared" si="59"/>
        <v>2.8174487515786328E-3</v>
      </c>
      <c r="AX59" s="189">
        <v>30349</v>
      </c>
      <c r="AY59" s="190">
        <f t="shared" si="60"/>
        <v>1.3764967343976777</v>
      </c>
      <c r="AZ59" s="190">
        <f t="shared" si="61"/>
        <v>-1.992507911903374E-2</v>
      </c>
      <c r="BB59" s="189">
        <v>30131</v>
      </c>
      <c r="BC59" s="190">
        <f t="shared" si="62"/>
        <v>1.3759075756883876</v>
      </c>
      <c r="BD59" s="190">
        <f t="shared" si="63"/>
        <v>-7.1831032323964594E-3</v>
      </c>
      <c r="BF59" s="189">
        <v>30574</v>
      </c>
      <c r="BG59" s="190">
        <f t="shared" si="64"/>
        <v>1.3760914573769016</v>
      </c>
      <c r="BH59" s="190">
        <f t="shared" si="65"/>
        <v>1.4702465898908113E-2</v>
      </c>
      <c r="BJ59" s="189">
        <v>31907</v>
      </c>
      <c r="BK59" s="190">
        <f t="shared" si="66"/>
        <v>1.3741763211163271</v>
      </c>
      <c r="BL59" s="190">
        <f t="shared" si="67"/>
        <v>4.3599136521227155E-2</v>
      </c>
      <c r="BN59" s="189">
        <v>32840</v>
      </c>
      <c r="BO59" s="190">
        <f t="shared" si="68"/>
        <v>1.3695316735476875</v>
      </c>
      <c r="BP59" s="190">
        <f t="shared" si="69"/>
        <v>2.9241232331463252E-2</v>
      </c>
      <c r="BR59" s="189">
        <v>34133</v>
      </c>
      <c r="BS59" s="190">
        <f t="shared" si="70"/>
        <v>1.3670150987224159</v>
      </c>
      <c r="BT59" s="190">
        <f t="shared" si="71"/>
        <v>3.9372716199756352E-2</v>
      </c>
      <c r="BV59" s="189">
        <v>35091</v>
      </c>
      <c r="BW59" s="190">
        <f t="shared" si="72"/>
        <v>1.3616468123084087</v>
      </c>
      <c r="BX59" s="190">
        <f t="shared" si="73"/>
        <v>2.8066680338675098E-2</v>
      </c>
      <c r="BZ59" s="189">
        <v>35913</v>
      </c>
      <c r="CA59" s="190">
        <f>BZ59/BZ$69</f>
        <v>1.3590024975403012</v>
      </c>
      <c r="CB59" s="190">
        <f>IF(BV59&gt;0,BZ59/BV59-1,"")</f>
        <v>2.3424809780285605E-2</v>
      </c>
    </row>
    <row r="60" spans="2:80">
      <c r="B60" s="188" t="s">
        <v>333</v>
      </c>
      <c r="C60" s="189">
        <v>13364</v>
      </c>
      <c r="D60" s="190">
        <f t="shared" si="37"/>
        <v>0.83655712050078246</v>
      </c>
      <c r="F60" s="189">
        <v>14383</v>
      </c>
      <c r="G60" s="190">
        <f t="shared" si="38"/>
        <v>0.83641544545243085</v>
      </c>
      <c r="H60" s="190">
        <f t="shared" si="39"/>
        <v>7.6249625860520753E-2</v>
      </c>
      <c r="J60" s="189">
        <v>15223</v>
      </c>
      <c r="K60" s="190">
        <f t="shared" si="40"/>
        <v>0.84128212213318598</v>
      </c>
      <c r="L60" s="190">
        <f t="shared" si="41"/>
        <v>5.840228046999929E-2</v>
      </c>
      <c r="N60" s="189">
        <v>16071</v>
      </c>
      <c r="O60" s="190">
        <f t="shared" si="42"/>
        <v>0.84526376689633409</v>
      </c>
      <c r="P60" s="190">
        <f t="shared" si="43"/>
        <v>5.5705182946856668E-2</v>
      </c>
      <c r="R60" s="189">
        <v>16853</v>
      </c>
      <c r="S60" s="190">
        <f t="shared" si="44"/>
        <v>0.84042287936967042</v>
      </c>
      <c r="T60" s="190">
        <f t="shared" si="45"/>
        <v>4.8659075353120418E-2</v>
      </c>
      <c r="V60" s="189">
        <v>17871</v>
      </c>
      <c r="W60" s="190">
        <f t="shared" si="46"/>
        <v>0.84142379584726212</v>
      </c>
      <c r="X60" s="190">
        <f t="shared" si="47"/>
        <v>6.0404675725390211E-2</v>
      </c>
      <c r="Z60" s="189">
        <v>18966</v>
      </c>
      <c r="AA60" s="190">
        <f t="shared" si="48"/>
        <v>0.83812806575633036</v>
      </c>
      <c r="AB60" s="190">
        <f t="shared" si="49"/>
        <v>6.1272452576800474E-2</v>
      </c>
      <c r="AD60" s="189">
        <v>19920</v>
      </c>
      <c r="AE60" s="190">
        <f t="shared" si="50"/>
        <v>0.83781965006729475</v>
      </c>
      <c r="AF60" s="190">
        <f t="shared" si="51"/>
        <v>5.0300537804492285E-2</v>
      </c>
      <c r="AH60" s="189">
        <v>20327</v>
      </c>
      <c r="AI60" s="190">
        <f t="shared" si="52"/>
        <v>0.84243027062870401</v>
      </c>
      <c r="AJ60" s="190">
        <f t="shared" si="53"/>
        <v>2.0431726907630621E-2</v>
      </c>
      <c r="AL60" s="189">
        <v>19103</v>
      </c>
      <c r="AM60" s="190">
        <f t="shared" si="54"/>
        <v>0.82833232156794723</v>
      </c>
      <c r="AN60" s="190">
        <f t="shared" si="55"/>
        <v>-6.0215476951837488E-2</v>
      </c>
      <c r="AP60" s="189">
        <v>19164</v>
      </c>
      <c r="AQ60" s="190">
        <f t="shared" si="56"/>
        <v>0.83184304193072311</v>
      </c>
      <c r="AR60" s="190">
        <f t="shared" si="57"/>
        <v>3.193215725278753E-3</v>
      </c>
      <c r="AT60" s="189">
        <v>18641</v>
      </c>
      <c r="AU60" s="190">
        <f t="shared" si="58"/>
        <v>0.81898862088660429</v>
      </c>
      <c r="AV60" s="190">
        <f t="shared" si="59"/>
        <v>-2.7290753496138631E-2</v>
      </c>
      <c r="AX60" s="189">
        <v>18141</v>
      </c>
      <c r="AY60" s="190">
        <f t="shared" si="60"/>
        <v>0.82279571843251087</v>
      </c>
      <c r="AZ60" s="190">
        <f t="shared" si="61"/>
        <v>-2.6822595354326517E-2</v>
      </c>
      <c r="BB60" s="189">
        <v>18181</v>
      </c>
      <c r="BC60" s="190">
        <f t="shared" si="62"/>
        <v>0.83022055801634775</v>
      </c>
      <c r="BD60" s="190">
        <f t="shared" si="63"/>
        <v>2.2049501130037008E-3</v>
      </c>
      <c r="BF60" s="189">
        <v>18260</v>
      </c>
      <c r="BG60" s="190">
        <f t="shared" si="64"/>
        <v>0.82185615266900713</v>
      </c>
      <c r="BH60" s="190">
        <f t="shared" si="65"/>
        <v>4.3451955337989734E-3</v>
      </c>
      <c r="BJ60" s="189">
        <v>19462</v>
      </c>
      <c r="BK60" s="190">
        <f t="shared" si="66"/>
        <v>0.83819285929626597</v>
      </c>
      <c r="BL60" s="190">
        <f t="shared" si="67"/>
        <v>6.5826944140197075E-2</v>
      </c>
      <c r="BN60" s="189">
        <v>19997</v>
      </c>
      <c r="BO60" s="190">
        <f t="shared" si="68"/>
        <v>0.83393802910880355</v>
      </c>
      <c r="BP60" s="190">
        <f t="shared" si="69"/>
        <v>2.7489466652964811E-2</v>
      </c>
      <c r="BR60" s="189">
        <v>20724</v>
      </c>
      <c r="BS60" s="190">
        <f t="shared" si="70"/>
        <v>0.82998918659137333</v>
      </c>
      <c r="BT60" s="190">
        <f t="shared" si="71"/>
        <v>3.6355453317997721E-2</v>
      </c>
      <c r="BV60" s="189">
        <v>21094</v>
      </c>
      <c r="BW60" s="190">
        <f t="shared" si="72"/>
        <v>0.81851693764308719</v>
      </c>
      <c r="BX60" s="190">
        <f t="shared" si="73"/>
        <v>1.7853696197645208E-2</v>
      </c>
      <c r="BZ60" s="189">
        <v>21642</v>
      </c>
      <c r="CA60" s="190">
        <f>BZ60/BZ$69</f>
        <v>0.81896616968137437</v>
      </c>
      <c r="CB60" s="190">
        <f>IF(BV60&gt;0,BZ60/BV60-1,"")</f>
        <v>2.5978951360576374E-2</v>
      </c>
    </row>
    <row r="61" spans="2:80">
      <c r="B61" s="188" t="s">
        <v>334</v>
      </c>
      <c r="C61" s="189">
        <v>20322</v>
      </c>
      <c r="D61" s="190">
        <f t="shared" si="37"/>
        <v>1.2721126760563379</v>
      </c>
      <c r="F61" s="189">
        <v>21506</v>
      </c>
      <c r="G61" s="190">
        <f t="shared" si="38"/>
        <v>1.2506396836473599</v>
      </c>
      <c r="H61" s="190">
        <f t="shared" si="39"/>
        <v>5.8261982088377184E-2</v>
      </c>
      <c r="J61" s="189">
        <v>22611</v>
      </c>
      <c r="K61" s="190">
        <f t="shared" si="40"/>
        <v>1.2495717048908539</v>
      </c>
      <c r="L61" s="190">
        <f t="shared" si="41"/>
        <v>5.1381009950711487E-2</v>
      </c>
      <c r="N61" s="189">
        <v>23633</v>
      </c>
      <c r="O61" s="190">
        <f t="shared" si="42"/>
        <v>1.2429916373007941</v>
      </c>
      <c r="P61" s="190">
        <f t="shared" si="43"/>
        <v>4.5199239308301165E-2</v>
      </c>
      <c r="R61" s="189">
        <v>24891</v>
      </c>
      <c r="S61" s="190">
        <f t="shared" si="44"/>
        <v>1.2412606592529796</v>
      </c>
      <c r="T61" s="190">
        <f t="shared" si="45"/>
        <v>5.3230652054330863E-2</v>
      </c>
      <c r="V61" s="189">
        <v>26394</v>
      </c>
      <c r="W61" s="190">
        <f t="shared" si="46"/>
        <v>1.2427138754178633</v>
      </c>
      <c r="X61" s="190">
        <f t="shared" si="47"/>
        <v>6.0383271061829502E-2</v>
      </c>
      <c r="Z61" s="189">
        <v>27925</v>
      </c>
      <c r="AA61" s="190">
        <f t="shared" si="48"/>
        <v>1.234035971540943</v>
      </c>
      <c r="AB61" s="190">
        <f t="shared" si="49"/>
        <v>5.8005607335000375E-2</v>
      </c>
      <c r="AD61" s="189">
        <v>29136</v>
      </c>
      <c r="AE61" s="190">
        <f t="shared" si="50"/>
        <v>1.2254374158815613</v>
      </c>
      <c r="AF61" s="190">
        <f t="shared" si="51"/>
        <v>4.3366159355416212E-2</v>
      </c>
      <c r="AH61" s="189">
        <v>29772</v>
      </c>
      <c r="AI61" s="190">
        <f t="shared" si="52"/>
        <v>1.2338679597165236</v>
      </c>
      <c r="AJ61" s="190">
        <f t="shared" si="53"/>
        <v>2.1828665568369043E-2</v>
      </c>
      <c r="AL61" s="189">
        <v>28402</v>
      </c>
      <c r="AM61" s="190">
        <f t="shared" si="54"/>
        <v>1.2315497354956204</v>
      </c>
      <c r="AN61" s="190">
        <f t="shared" si="55"/>
        <v>-4.6016391240091381E-2</v>
      </c>
      <c r="AP61" s="189">
        <v>28306</v>
      </c>
      <c r="AQ61" s="190">
        <f t="shared" si="56"/>
        <v>1.228665682784964</v>
      </c>
      <c r="AR61" s="190">
        <f t="shared" si="57"/>
        <v>-3.3800436588972138E-3</v>
      </c>
      <c r="AT61" s="189">
        <v>28097</v>
      </c>
      <c r="AU61" s="190">
        <f t="shared" si="58"/>
        <v>1.2344360968323009</v>
      </c>
      <c r="AV61" s="190">
        <f t="shared" si="59"/>
        <v>-7.3835935843991063E-3</v>
      </c>
      <c r="AX61" s="189">
        <v>27030</v>
      </c>
      <c r="AY61" s="190">
        <f t="shared" si="60"/>
        <v>1.2259615384615385</v>
      </c>
      <c r="AZ61" s="190">
        <f t="shared" si="61"/>
        <v>-3.7975584581983801E-2</v>
      </c>
      <c r="BB61" s="189">
        <v>27060</v>
      </c>
      <c r="BC61" s="190">
        <f t="shared" si="62"/>
        <v>1.2356728617745103</v>
      </c>
      <c r="BD61" s="190">
        <f t="shared" si="63"/>
        <v>1.1098779134295356E-3</v>
      </c>
      <c r="BF61" s="189">
        <v>27524</v>
      </c>
      <c r="BG61" s="190">
        <f t="shared" si="64"/>
        <v>1.2388153749212349</v>
      </c>
      <c r="BH61" s="190">
        <f t="shared" si="65"/>
        <v>1.7147080561714656E-2</v>
      </c>
      <c r="BJ61" s="189">
        <v>28520</v>
      </c>
      <c r="BK61" s="190">
        <f t="shared" si="66"/>
        <v>1.2283044058744994</v>
      </c>
      <c r="BL61" s="190">
        <f t="shared" si="67"/>
        <v>3.6186600784769762E-2</v>
      </c>
      <c r="BN61" s="189">
        <v>29375</v>
      </c>
      <c r="BO61" s="190">
        <f t="shared" si="68"/>
        <v>1.2250302347887736</v>
      </c>
      <c r="BP61" s="190">
        <f t="shared" si="69"/>
        <v>2.9978962131837372E-2</v>
      </c>
      <c r="BR61" s="189">
        <v>30468</v>
      </c>
      <c r="BS61" s="190">
        <f t="shared" si="70"/>
        <v>1.2202330890303976</v>
      </c>
      <c r="BT61" s="190">
        <f t="shared" si="71"/>
        <v>3.7208510638297776E-2</v>
      </c>
      <c r="BV61" s="189">
        <v>31026</v>
      </c>
      <c r="BW61" s="190">
        <f t="shared" si="72"/>
        <v>1.2039113732490008</v>
      </c>
      <c r="BX61" s="190">
        <f t="shared" si="73"/>
        <v>1.8314296967310018E-2</v>
      </c>
      <c r="BZ61" s="189">
        <v>32141</v>
      </c>
      <c r="CA61" s="190">
        <f>BZ61/BZ$69</f>
        <v>1.2162642851736927</v>
      </c>
      <c r="CB61" s="190">
        <f>IF(BV61&gt;0,BZ61/BV61-1,"")</f>
        <v>3.593760072197516E-2</v>
      </c>
    </row>
    <row r="62" spans="2:80">
      <c r="B62" s="188" t="s">
        <v>335</v>
      </c>
      <c r="C62" s="189">
        <v>19580</v>
      </c>
      <c r="D62" s="190">
        <f t="shared" si="37"/>
        <v>1.2256651017214397</v>
      </c>
      <c r="F62" s="189">
        <v>20934</v>
      </c>
      <c r="G62" s="190">
        <f t="shared" si="38"/>
        <v>1.2173761339846476</v>
      </c>
      <c r="H62" s="190">
        <f t="shared" si="39"/>
        <v>6.9152196118488218E-2</v>
      </c>
      <c r="J62" s="189">
        <v>22051</v>
      </c>
      <c r="K62" s="190">
        <f t="shared" si="40"/>
        <v>1.2186239292622272</v>
      </c>
      <c r="L62" s="190">
        <f t="shared" si="41"/>
        <v>5.3358173306582657E-2</v>
      </c>
      <c r="N62" s="189">
        <v>23165</v>
      </c>
      <c r="O62" s="190">
        <f t="shared" si="42"/>
        <v>1.2183769000157787</v>
      </c>
      <c r="P62" s="190">
        <f t="shared" si="43"/>
        <v>5.0519250827626871E-2</v>
      </c>
      <c r="R62" s="189">
        <v>24540</v>
      </c>
      <c r="S62" s="190">
        <f t="shared" si="44"/>
        <v>1.2237570438338403</v>
      </c>
      <c r="T62" s="190">
        <f t="shared" si="45"/>
        <v>5.9356788258148052E-2</v>
      </c>
      <c r="V62" s="189">
        <v>26245</v>
      </c>
      <c r="W62" s="190">
        <f t="shared" si="46"/>
        <v>1.235698479212769</v>
      </c>
      <c r="X62" s="190">
        <f t="shared" si="47"/>
        <v>6.9478402607986878E-2</v>
      </c>
      <c r="Z62" s="189">
        <v>28225</v>
      </c>
      <c r="AA62" s="190">
        <f t="shared" si="48"/>
        <v>1.2472932962128243</v>
      </c>
      <c r="AB62" s="190">
        <f t="shared" si="49"/>
        <v>7.544294151266917E-2</v>
      </c>
      <c r="AD62" s="189">
        <v>29883</v>
      </c>
      <c r="AE62" s="190">
        <f t="shared" si="50"/>
        <v>1.2568556527590848</v>
      </c>
      <c r="AF62" s="190">
        <f t="shared" si="51"/>
        <v>5.8742249778565014E-2</v>
      </c>
      <c r="AH62" s="189">
        <v>30819</v>
      </c>
      <c r="AI62" s="190">
        <f t="shared" si="52"/>
        <v>1.2772597289568568</v>
      </c>
      <c r="AJ62" s="190">
        <f t="shared" si="53"/>
        <v>3.1322156409999025E-2</v>
      </c>
      <c r="AL62" s="189">
        <v>29364</v>
      </c>
      <c r="AM62" s="190">
        <f t="shared" si="54"/>
        <v>1.2732633769837829</v>
      </c>
      <c r="AN62" s="190">
        <f t="shared" si="55"/>
        <v>-4.721113598754012E-2</v>
      </c>
      <c r="AP62" s="189">
        <v>29655</v>
      </c>
      <c r="AQ62" s="190">
        <f t="shared" si="56"/>
        <v>1.287221112943832</v>
      </c>
      <c r="AR62" s="190">
        <f t="shared" si="57"/>
        <v>9.9100939926439757E-3</v>
      </c>
      <c r="AT62" s="189">
        <v>29364</v>
      </c>
      <c r="AU62" s="190">
        <f t="shared" si="58"/>
        <v>1.2901014893897456</v>
      </c>
      <c r="AV62" s="190">
        <f t="shared" si="59"/>
        <v>-9.8128477491148391E-3</v>
      </c>
      <c r="AX62" s="189">
        <v>28697</v>
      </c>
      <c r="AY62" s="190">
        <f t="shared" si="60"/>
        <v>1.3015693033381712</v>
      </c>
      <c r="AZ62" s="190">
        <f t="shared" si="61"/>
        <v>-2.2714888979703085E-2</v>
      </c>
      <c r="BB62" s="189">
        <v>28387</v>
      </c>
      <c r="BC62" s="190">
        <f t="shared" si="62"/>
        <v>1.2962692360381753</v>
      </c>
      <c r="BD62" s="190">
        <f t="shared" si="63"/>
        <v>-1.0802522911802614E-2</v>
      </c>
      <c r="BF62" s="189">
        <v>28946</v>
      </c>
      <c r="BG62" s="190">
        <f t="shared" si="64"/>
        <v>1.3028175353317131</v>
      </c>
      <c r="BH62" s="190">
        <f t="shared" si="65"/>
        <v>1.9692112586747523E-2</v>
      </c>
      <c r="BJ62" s="189">
        <v>30046</v>
      </c>
      <c r="BK62" s="190">
        <f t="shared" si="66"/>
        <v>1.2940264438606315</v>
      </c>
      <c r="BL62" s="190">
        <f t="shared" si="67"/>
        <v>3.8001796448559277E-2</v>
      </c>
      <c r="BN62" s="189">
        <v>31004</v>
      </c>
      <c r="BO62" s="190">
        <f t="shared" si="68"/>
        <v>1.2929646774260812</v>
      </c>
      <c r="BP62" s="190">
        <f t="shared" si="69"/>
        <v>3.1884443852759015E-2</v>
      </c>
      <c r="BR62" s="189">
        <v>32136</v>
      </c>
      <c r="BS62" s="190">
        <f t="shared" si="70"/>
        <v>1.2870359245464376</v>
      </c>
      <c r="BT62" s="190">
        <f t="shared" si="71"/>
        <v>3.6511417881563757E-2</v>
      </c>
      <c r="BV62" s="189">
        <v>33159</v>
      </c>
      <c r="BW62" s="190">
        <f t="shared" si="72"/>
        <v>1.2866788250358931</v>
      </c>
      <c r="BX62" s="190">
        <f t="shared" si="73"/>
        <v>3.1833457804331555E-2</v>
      </c>
      <c r="BZ62" s="189">
        <v>34142</v>
      </c>
      <c r="CA62" s="190">
        <f>BZ62/BZ$69</f>
        <v>1.2919851661242716</v>
      </c>
      <c r="CB62" s="190">
        <f>IF(BV62&gt;0,BZ62/BV62-1,"")</f>
        <v>2.9645043577912533E-2</v>
      </c>
    </row>
    <row r="63" spans="2:80" ht="12.75" customHeight="1" outlineLevel="1">
      <c r="B63" s="192" t="s">
        <v>336</v>
      </c>
      <c r="C63" s="193">
        <v>22101</v>
      </c>
      <c r="D63" s="194">
        <f t="shared" si="37"/>
        <v>1.3834741784037559</v>
      </c>
      <c r="F63" s="193">
        <v>23896</v>
      </c>
      <c r="G63" s="190">
        <f t="shared" si="38"/>
        <v>1.3896254943010002</v>
      </c>
      <c r="H63" s="194">
        <f t="shared" si="39"/>
        <v>8.1218044432378678E-2</v>
      </c>
      <c r="J63" s="193">
        <v>25689</v>
      </c>
      <c r="K63" s="190">
        <f t="shared" si="40"/>
        <v>1.4196739430781984</v>
      </c>
      <c r="L63" s="194">
        <f t="shared" si="41"/>
        <v>7.5033478406427934E-2</v>
      </c>
      <c r="N63" s="193">
        <v>26888</v>
      </c>
      <c r="O63" s="190">
        <f t="shared" si="42"/>
        <v>1.4141902908536266</v>
      </c>
      <c r="P63" s="194">
        <f t="shared" si="43"/>
        <v>4.6673673556775208E-2</v>
      </c>
      <c r="R63" s="193">
        <v>28566</v>
      </c>
      <c r="S63" s="190">
        <f t="shared" si="44"/>
        <v>1.4245250087268737</v>
      </c>
      <c r="T63" s="194">
        <f t="shared" si="45"/>
        <v>6.2407021719726341E-2</v>
      </c>
      <c r="V63" s="193">
        <v>30696</v>
      </c>
      <c r="W63" s="190">
        <f t="shared" si="46"/>
        <v>1.4452657846414614</v>
      </c>
      <c r="X63" s="194">
        <f t="shared" si="47"/>
        <v>7.4564167191766506E-2</v>
      </c>
      <c r="Z63" s="193">
        <v>33689</v>
      </c>
      <c r="AA63" s="190">
        <f t="shared" si="48"/>
        <v>1.4887533695700208</v>
      </c>
      <c r="AB63" s="194">
        <f t="shared" si="49"/>
        <v>9.750456085483461E-2</v>
      </c>
      <c r="AD63" s="193">
        <v>36055</v>
      </c>
      <c r="AE63" s="190">
        <f t="shared" si="50"/>
        <v>1.5164451547779274</v>
      </c>
      <c r="AF63" s="194">
        <f t="shared" si="51"/>
        <v>7.0230639081005686E-2</v>
      </c>
      <c r="AH63" s="193">
        <v>37413</v>
      </c>
      <c r="AI63" s="190">
        <f t="shared" si="52"/>
        <v>1.5505408429690415</v>
      </c>
      <c r="AJ63" s="194">
        <f t="shared" si="53"/>
        <v>3.7664678962695985E-2</v>
      </c>
      <c r="AL63" s="193">
        <v>34303</v>
      </c>
      <c r="AM63" s="190">
        <f t="shared" si="54"/>
        <v>1.4874252016303877</v>
      </c>
      <c r="AN63" s="194">
        <f t="shared" si="55"/>
        <v>-8.3126186085050624E-2</v>
      </c>
      <c r="AP63" s="193">
        <v>33968</v>
      </c>
      <c r="AQ63" s="190">
        <f t="shared" si="56"/>
        <v>1.4744335445785224</v>
      </c>
      <c r="AR63" s="194">
        <f t="shared" si="57"/>
        <v>-9.76590968719937E-3</v>
      </c>
      <c r="AT63" s="193">
        <v>34060</v>
      </c>
      <c r="AU63" s="190">
        <f t="shared" si="58"/>
        <v>1.4964193137384123</v>
      </c>
      <c r="AV63" s="194">
        <f t="shared" si="59"/>
        <v>2.7084314649081787E-3</v>
      </c>
      <c r="AX63" s="193">
        <v>33222</v>
      </c>
      <c r="AY63" s="190">
        <f t="shared" si="60"/>
        <v>1.5068033381712627</v>
      </c>
      <c r="AZ63" s="194">
        <f t="shared" si="61"/>
        <v>-2.4603640634174972E-2</v>
      </c>
      <c r="BB63" s="193">
        <v>33531</v>
      </c>
      <c r="BC63" s="190">
        <f t="shared" si="62"/>
        <v>1.5311658066578382</v>
      </c>
      <c r="BD63" s="194">
        <f t="shared" si="63"/>
        <v>9.3010655589669256E-3</v>
      </c>
      <c r="BF63" s="193">
        <v>34436</v>
      </c>
      <c r="BG63" s="190">
        <f t="shared" si="64"/>
        <v>1.5499144837519128</v>
      </c>
      <c r="BH63" s="194">
        <f t="shared" si="65"/>
        <v>2.6989949598878571E-2</v>
      </c>
      <c r="BJ63" s="193">
        <v>35182</v>
      </c>
      <c r="BK63" s="190">
        <f t="shared" si="66"/>
        <v>1.5152246005426591</v>
      </c>
      <c r="BL63" s="194">
        <f t="shared" si="67"/>
        <v>2.1663375537228413E-2</v>
      </c>
      <c r="BN63" s="195">
        <v>34619</v>
      </c>
      <c r="BO63" s="190">
        <f t="shared" si="68"/>
        <v>1.4437215897243421</v>
      </c>
      <c r="BP63" s="196">
        <f t="shared" si="69"/>
        <v>-1.6002501279063108E-2</v>
      </c>
      <c r="BR63" s="195">
        <v>35542</v>
      </c>
      <c r="BS63" s="190">
        <f t="shared" si="70"/>
        <v>1.4234450718891425</v>
      </c>
      <c r="BT63" s="196">
        <f t="shared" si="71"/>
        <v>2.6661659782200475E-2</v>
      </c>
      <c r="BV63" s="195">
        <v>36404</v>
      </c>
      <c r="BW63" s="190">
        <f t="shared" si="72"/>
        <v>1.4125955531411276</v>
      </c>
      <c r="BX63" s="196">
        <f t="shared" si="73"/>
        <v>2.4252996454898534E-2</v>
      </c>
      <c r="BZ63" s="193"/>
      <c r="CA63" s="190"/>
      <c r="CB63" s="194"/>
    </row>
    <row r="64" spans="2:80" ht="12.75" customHeight="1" outlineLevel="1">
      <c r="B64" s="192" t="s">
        <v>337</v>
      </c>
      <c r="C64" s="193">
        <v>18657</v>
      </c>
      <c r="D64" s="194">
        <f t="shared" si="37"/>
        <v>1.167887323943662</v>
      </c>
      <c r="F64" s="193">
        <v>19533</v>
      </c>
      <c r="G64" s="190">
        <f t="shared" si="38"/>
        <v>1.135903698534543</v>
      </c>
      <c r="H64" s="194">
        <f t="shared" si="39"/>
        <v>4.6952886316127929E-2</v>
      </c>
      <c r="J64" s="193">
        <v>20652</v>
      </c>
      <c r="K64" s="190">
        <f t="shared" si="40"/>
        <v>1.1413097540757116</v>
      </c>
      <c r="L64" s="194">
        <f t="shared" si="41"/>
        <v>5.7287667025034628E-2</v>
      </c>
      <c r="N64" s="193">
        <v>21944</v>
      </c>
      <c r="O64" s="190">
        <f t="shared" si="42"/>
        <v>1.1541576815862831</v>
      </c>
      <c r="P64" s="194">
        <f t="shared" si="43"/>
        <v>6.256052682548896E-2</v>
      </c>
      <c r="R64" s="193">
        <v>23187</v>
      </c>
      <c r="S64" s="190">
        <f t="shared" si="44"/>
        <v>1.156285842517329</v>
      </c>
      <c r="T64" s="194">
        <f t="shared" si="45"/>
        <v>5.6644185198687635E-2</v>
      </c>
      <c r="V64" s="193">
        <v>24887</v>
      </c>
      <c r="W64" s="190">
        <f t="shared" si="46"/>
        <v>1.1717594990347944</v>
      </c>
      <c r="X64" s="194">
        <f t="shared" si="47"/>
        <v>7.3316944839781018E-2</v>
      </c>
      <c r="Z64" s="193">
        <v>26296</v>
      </c>
      <c r="AA64" s="190">
        <f t="shared" si="48"/>
        <v>1.1620486985726279</v>
      </c>
      <c r="AB64" s="194">
        <f t="shared" si="49"/>
        <v>5.6615903885562702E-2</v>
      </c>
      <c r="AD64" s="193">
        <v>27705</v>
      </c>
      <c r="AE64" s="190">
        <f t="shared" si="50"/>
        <v>1.1652506729475101</v>
      </c>
      <c r="AF64" s="194">
        <f t="shared" si="51"/>
        <v>5.3582293885001464E-2</v>
      </c>
      <c r="AH64" s="193">
        <v>28971</v>
      </c>
      <c r="AI64" s="190">
        <f t="shared" si="52"/>
        <v>1.2006713912719134</v>
      </c>
      <c r="AJ64" s="194">
        <f t="shared" si="53"/>
        <v>4.5695722793719584E-2</v>
      </c>
      <c r="AL64" s="193">
        <v>28058</v>
      </c>
      <c r="AM64" s="190">
        <f t="shared" si="54"/>
        <v>1.216633422946839</v>
      </c>
      <c r="AN64" s="194">
        <f t="shared" si="55"/>
        <v>-3.1514272893583217E-2</v>
      </c>
      <c r="AP64" s="193">
        <v>28442</v>
      </c>
      <c r="AQ64" s="190">
        <f t="shared" si="56"/>
        <v>1.2345689730011287</v>
      </c>
      <c r="AR64" s="194">
        <f t="shared" si="57"/>
        <v>1.3685936274859145E-2</v>
      </c>
      <c r="AT64" s="193">
        <v>27933</v>
      </c>
      <c r="AU64" s="190">
        <f t="shared" si="58"/>
        <v>1.2272307895083696</v>
      </c>
      <c r="AV64" s="194">
        <f t="shared" si="59"/>
        <v>-1.7896069193446329E-2</v>
      </c>
      <c r="AX64" s="193">
        <v>27316</v>
      </c>
      <c r="AY64" s="190">
        <f t="shared" si="60"/>
        <v>1.2389332365747461</v>
      </c>
      <c r="AZ64" s="194">
        <f t="shared" si="61"/>
        <v>-2.2088569076003317E-2</v>
      </c>
      <c r="BB64" s="193">
        <v>26939</v>
      </c>
      <c r="BC64" s="190">
        <f t="shared" si="62"/>
        <v>1.2301474953194209</v>
      </c>
      <c r="BD64" s="194">
        <f t="shared" si="63"/>
        <v>-1.3801435056377209E-2</v>
      </c>
      <c r="BF64" s="193">
        <v>27646</v>
      </c>
      <c r="BG64" s="190">
        <f t="shared" si="64"/>
        <v>1.2443064182194616</v>
      </c>
      <c r="BH64" s="194">
        <f t="shared" si="65"/>
        <v>2.6244478265711413E-2</v>
      </c>
      <c r="BJ64" s="193">
        <v>28931</v>
      </c>
      <c r="BK64" s="190">
        <f t="shared" si="66"/>
        <v>1.2460054265902925</v>
      </c>
      <c r="BL64" s="194">
        <f t="shared" si="67"/>
        <v>4.6480503508645077E-2</v>
      </c>
      <c r="BN64" s="195">
        <v>30098</v>
      </c>
      <c r="BO64" s="190">
        <f t="shared" si="68"/>
        <v>1.2551816172484258</v>
      </c>
      <c r="BP64" s="196">
        <f t="shared" si="69"/>
        <v>4.0337354394939684E-2</v>
      </c>
      <c r="BR64" s="195">
        <v>30681</v>
      </c>
      <c r="BS64" s="190">
        <f t="shared" si="70"/>
        <v>1.2287636669470143</v>
      </c>
      <c r="BT64" s="196">
        <f t="shared" si="71"/>
        <v>1.9370057811150199E-2</v>
      </c>
      <c r="BV64" s="195">
        <v>31792</v>
      </c>
      <c r="BW64" s="190">
        <f t="shared" si="72"/>
        <v>1.2336347056769237</v>
      </c>
      <c r="BX64" s="196">
        <f t="shared" si="73"/>
        <v>3.6211336005997241E-2</v>
      </c>
      <c r="BZ64" s="193"/>
      <c r="CA64" s="190"/>
      <c r="CB64" s="194"/>
    </row>
    <row r="65" spans="2:80" ht="12.75" customHeight="1" outlineLevel="1">
      <c r="B65" s="192" t="s">
        <v>338</v>
      </c>
      <c r="C65" s="193">
        <v>20058</v>
      </c>
      <c r="D65" s="194">
        <f t="shared" si="37"/>
        <v>1.2555868544600939</v>
      </c>
      <c r="F65" s="193">
        <v>22012</v>
      </c>
      <c r="G65" s="190">
        <f t="shared" si="38"/>
        <v>1.280065131425913</v>
      </c>
      <c r="H65" s="194">
        <f t="shared" si="39"/>
        <v>9.7417489281084846E-2</v>
      </c>
      <c r="J65" s="193">
        <v>22826</v>
      </c>
      <c r="K65" s="190">
        <f t="shared" si="40"/>
        <v>1.2614534401768445</v>
      </c>
      <c r="L65" s="194">
        <f t="shared" si="41"/>
        <v>3.6979829184081492E-2</v>
      </c>
      <c r="N65" s="193">
        <v>23589</v>
      </c>
      <c r="O65" s="190">
        <f t="shared" si="42"/>
        <v>1.2406774312312627</v>
      </c>
      <c r="P65" s="194">
        <f t="shared" si="43"/>
        <v>3.3426794006834237E-2</v>
      </c>
      <c r="R65" s="193">
        <v>25030</v>
      </c>
      <c r="S65" s="190">
        <f t="shared" si="44"/>
        <v>1.2481922904303595</v>
      </c>
      <c r="T65" s="194">
        <f t="shared" si="45"/>
        <v>6.1087795158760505E-2</v>
      </c>
      <c r="V65" s="193">
        <v>26539</v>
      </c>
      <c r="W65" s="190">
        <f t="shared" si="46"/>
        <v>1.2495409388389285</v>
      </c>
      <c r="X65" s="194">
        <f t="shared" si="47"/>
        <v>6.0287654814222824E-2</v>
      </c>
      <c r="Z65" s="193">
        <v>29000</v>
      </c>
      <c r="AA65" s="190">
        <f t="shared" si="48"/>
        <v>1.2815413849485173</v>
      </c>
      <c r="AB65" s="194">
        <f t="shared" si="49"/>
        <v>9.2731451825615041E-2</v>
      </c>
      <c r="AD65" s="193">
        <v>30731</v>
      </c>
      <c r="AE65" s="190">
        <f t="shared" si="50"/>
        <v>1.292521870794078</v>
      </c>
      <c r="AF65" s="194">
        <f t="shared" si="51"/>
        <v>5.9689655172413758E-2</v>
      </c>
      <c r="AH65" s="193">
        <v>30911</v>
      </c>
      <c r="AI65" s="190">
        <f t="shared" si="52"/>
        <v>1.2810725682788346</v>
      </c>
      <c r="AJ65" s="194">
        <f t="shared" si="53"/>
        <v>5.8572776675018812E-3</v>
      </c>
      <c r="AL65" s="193">
        <v>29285</v>
      </c>
      <c r="AM65" s="190">
        <f t="shared" si="54"/>
        <v>1.2698378284624057</v>
      </c>
      <c r="AN65" s="194">
        <f t="shared" si="55"/>
        <v>-5.260263336676263E-2</v>
      </c>
      <c r="AP65" s="193">
        <v>29694</v>
      </c>
      <c r="AQ65" s="190">
        <f t="shared" si="56"/>
        <v>1.2889139682264086</v>
      </c>
      <c r="AR65" s="194">
        <f t="shared" si="57"/>
        <v>1.3966194297421852E-2</v>
      </c>
      <c r="AT65" s="193">
        <v>29573</v>
      </c>
      <c r="AU65" s="190">
        <f t="shared" si="58"/>
        <v>1.2992838627476824</v>
      </c>
      <c r="AV65" s="194">
        <f t="shared" si="59"/>
        <v>-4.0748972856469168E-3</v>
      </c>
      <c r="AX65" s="193">
        <v>28900</v>
      </c>
      <c r="AY65" s="190">
        <f t="shared" si="60"/>
        <v>1.3107764876632801</v>
      </c>
      <c r="AZ65" s="194">
        <f t="shared" si="61"/>
        <v>-2.2757244784093578E-2</v>
      </c>
      <c r="BB65" s="193">
        <v>28405</v>
      </c>
      <c r="BC65" s="190">
        <f t="shared" si="62"/>
        <v>1.2970911913786018</v>
      </c>
      <c r="BD65" s="194">
        <f t="shared" si="63"/>
        <v>-1.7128027681660885E-2</v>
      </c>
      <c r="BF65" s="193">
        <v>28550</v>
      </c>
      <c r="BG65" s="190">
        <f t="shared" si="64"/>
        <v>1.2849941488882888</v>
      </c>
      <c r="BH65" s="194">
        <f t="shared" si="65"/>
        <v>5.10473508185183E-3</v>
      </c>
      <c r="BJ65" s="193">
        <v>29504</v>
      </c>
      <c r="BK65" s="190">
        <f t="shared" si="66"/>
        <v>1.270683491967785</v>
      </c>
      <c r="BL65" s="194">
        <f t="shared" si="67"/>
        <v>3.3415061295972048E-2</v>
      </c>
      <c r="BN65" s="195">
        <v>30808</v>
      </c>
      <c r="BO65" s="190">
        <f t="shared" si="68"/>
        <v>1.2847908586680012</v>
      </c>
      <c r="BP65" s="196">
        <f t="shared" si="69"/>
        <v>4.4197396963123747E-2</v>
      </c>
      <c r="BR65" s="195">
        <v>32905</v>
      </c>
      <c r="BS65" s="190">
        <f t="shared" si="70"/>
        <v>1.3178341143017342</v>
      </c>
      <c r="BT65" s="196">
        <f t="shared" si="71"/>
        <v>6.8066735912750032E-2</v>
      </c>
      <c r="BV65" s="195">
        <v>33851</v>
      </c>
      <c r="BW65" s="190">
        <f t="shared" si="72"/>
        <v>1.3135307128167319</v>
      </c>
      <c r="BX65" s="196">
        <f t="shared" si="73"/>
        <v>2.8749430177784641E-2</v>
      </c>
      <c r="BZ65" s="193"/>
      <c r="CA65" s="190"/>
      <c r="CB65" s="194"/>
    </row>
    <row r="66" spans="2:80">
      <c r="B66" s="188" t="s">
        <v>339</v>
      </c>
      <c r="C66" s="189">
        <v>17854</v>
      </c>
      <c r="D66" s="190">
        <f t="shared" si="37"/>
        <v>1.117621283255086</v>
      </c>
      <c r="F66" s="189">
        <v>18985</v>
      </c>
      <c r="G66" s="190">
        <f t="shared" si="38"/>
        <v>1.1040358222842521</v>
      </c>
      <c r="H66" s="190">
        <f t="shared" si="39"/>
        <v>6.3347149098241351E-2</v>
      </c>
      <c r="J66" s="189">
        <v>19705</v>
      </c>
      <c r="K66" s="190">
        <f t="shared" si="40"/>
        <v>1.0889748549323017</v>
      </c>
      <c r="L66" s="190">
        <f t="shared" si="41"/>
        <v>3.7924677376876437E-2</v>
      </c>
      <c r="N66" s="189">
        <v>20851</v>
      </c>
      <c r="O66" s="190">
        <f t="shared" si="42"/>
        <v>1.0966706989954242</v>
      </c>
      <c r="P66" s="190">
        <f t="shared" si="43"/>
        <v>5.8157827962446174E-2</v>
      </c>
      <c r="R66" s="189">
        <v>21615</v>
      </c>
      <c r="S66" s="190">
        <f t="shared" si="44"/>
        <v>1.0778935820076796</v>
      </c>
      <c r="T66" s="190">
        <f t="shared" si="45"/>
        <v>3.6640928492638336E-2</v>
      </c>
      <c r="V66" s="189">
        <v>22793</v>
      </c>
      <c r="W66" s="190">
        <f t="shared" si="46"/>
        <v>1.073167286595414</v>
      </c>
      <c r="X66" s="190">
        <f t="shared" si="47"/>
        <v>5.4499190377052864E-2</v>
      </c>
      <c r="Z66" s="189">
        <v>24307</v>
      </c>
      <c r="AA66" s="190">
        <f t="shared" si="48"/>
        <v>1.0741526359980555</v>
      </c>
      <c r="AB66" s="190">
        <f t="shared" si="49"/>
        <v>6.6423902075198438E-2</v>
      </c>
      <c r="AD66" s="189">
        <v>25438</v>
      </c>
      <c r="AE66" s="190">
        <f t="shared" si="50"/>
        <v>1.0699024226110363</v>
      </c>
      <c r="AF66" s="190">
        <f t="shared" si="51"/>
        <v>4.6529806228658321E-2</v>
      </c>
      <c r="AH66" s="189">
        <v>25898</v>
      </c>
      <c r="AI66" s="190">
        <f t="shared" si="52"/>
        <v>1.0733142691367235</v>
      </c>
      <c r="AJ66" s="190">
        <f t="shared" si="53"/>
        <v>1.8083182640144635E-2</v>
      </c>
      <c r="AL66" s="189">
        <v>24682</v>
      </c>
      <c r="AM66" s="190">
        <f t="shared" si="54"/>
        <v>1.0702454253750759</v>
      </c>
      <c r="AN66" s="190">
        <f t="shared" si="55"/>
        <v>-4.6953432697505626E-2</v>
      </c>
      <c r="AP66" s="189">
        <v>24938</v>
      </c>
      <c r="AQ66" s="190">
        <f t="shared" si="56"/>
        <v>1.0824724368434759</v>
      </c>
      <c r="AR66" s="190">
        <f t="shared" si="57"/>
        <v>1.0371930961834641E-2</v>
      </c>
      <c r="AT66" s="189">
        <v>24630</v>
      </c>
      <c r="AU66" s="190">
        <f t="shared" si="58"/>
        <v>1.0821141426123633</v>
      </c>
      <c r="AV66" s="190">
        <f t="shared" si="59"/>
        <v>-1.2350629561312054E-2</v>
      </c>
      <c r="AX66" s="189">
        <v>23857</v>
      </c>
      <c r="AY66" s="190">
        <f t="shared" si="60"/>
        <v>1.0820482583454281</v>
      </c>
      <c r="AZ66" s="190">
        <f t="shared" si="61"/>
        <v>-3.1384490458790104E-2</v>
      </c>
      <c r="BB66" s="189">
        <v>23796</v>
      </c>
      <c r="BC66" s="190">
        <f t="shared" si="62"/>
        <v>1.0866249600438376</v>
      </c>
      <c r="BD66" s="190">
        <f t="shared" si="63"/>
        <v>-2.5569015383325455E-3</v>
      </c>
      <c r="BF66" s="189">
        <v>24471</v>
      </c>
      <c r="BG66" s="190">
        <f t="shared" si="64"/>
        <v>1.101404266810694</v>
      </c>
      <c r="BH66" s="190">
        <f t="shared" si="65"/>
        <v>2.8366111951588557E-2</v>
      </c>
      <c r="BJ66" s="189">
        <v>25453</v>
      </c>
      <c r="BK66" s="190">
        <f t="shared" si="66"/>
        <v>1.0962143072483741</v>
      </c>
      <c r="BL66" s="190">
        <f t="shared" si="67"/>
        <v>4.012913244248284E-2</v>
      </c>
      <c r="BN66" s="189">
        <v>25636</v>
      </c>
      <c r="BO66" s="190">
        <f t="shared" si="68"/>
        <v>1.0691021310313191</v>
      </c>
      <c r="BP66" s="190">
        <f t="shared" si="69"/>
        <v>7.1897222331356314E-3</v>
      </c>
      <c r="BR66" s="189">
        <v>26554</v>
      </c>
      <c r="BS66" s="190">
        <f t="shared" si="70"/>
        <v>1.06347871360487</v>
      </c>
      <c r="BT66" s="190">
        <f t="shared" si="71"/>
        <v>3.5809018567639184E-2</v>
      </c>
      <c r="BV66" s="189">
        <v>27482</v>
      </c>
      <c r="BW66" s="190">
        <f t="shared" si="72"/>
        <v>1.0663924566373055</v>
      </c>
      <c r="BX66" s="190">
        <f t="shared" si="73"/>
        <v>3.4947653837463344E-2</v>
      </c>
      <c r="BZ66" s="189">
        <v>28200</v>
      </c>
      <c r="CA66" s="190">
        <f>BZ66/BZ$69</f>
        <v>1.067130855975176</v>
      </c>
      <c r="CB66" s="190">
        <f>IF(BV66&gt;0,BZ66/BV66-1,"")</f>
        <v>2.6126191689105571E-2</v>
      </c>
    </row>
    <row r="67" spans="2:80">
      <c r="B67" s="188" t="s">
        <v>340</v>
      </c>
      <c r="C67" s="189">
        <v>14334</v>
      </c>
      <c r="D67" s="190">
        <f t="shared" si="37"/>
        <v>0.89727699530516436</v>
      </c>
      <c r="F67" s="189">
        <v>14736</v>
      </c>
      <c r="G67" s="190">
        <f t="shared" si="38"/>
        <v>0.85694347522679692</v>
      </c>
      <c r="H67" s="190">
        <f t="shared" si="39"/>
        <v>2.8045207199665079E-2</v>
      </c>
      <c r="J67" s="189">
        <v>15636</v>
      </c>
      <c r="K67" s="190">
        <f t="shared" si="40"/>
        <v>0.8641061066592981</v>
      </c>
      <c r="L67" s="190">
        <f t="shared" si="41"/>
        <v>6.107491856677516E-2</v>
      </c>
      <c r="N67" s="189">
        <v>16629</v>
      </c>
      <c r="O67" s="190">
        <f t="shared" si="42"/>
        <v>0.87461210750539109</v>
      </c>
      <c r="P67" s="190">
        <f t="shared" si="43"/>
        <v>6.3507290867229393E-2</v>
      </c>
      <c r="R67" s="189">
        <v>17478</v>
      </c>
      <c r="S67" s="190">
        <f t="shared" si="44"/>
        <v>0.87159028574278163</v>
      </c>
      <c r="T67" s="190">
        <f t="shared" si="45"/>
        <v>5.1055385170485357E-2</v>
      </c>
      <c r="V67" s="189">
        <v>18330</v>
      </c>
      <c r="W67" s="190">
        <f t="shared" si="46"/>
        <v>0.86303498281463342</v>
      </c>
      <c r="X67" s="190">
        <f t="shared" si="47"/>
        <v>4.8746996223824279E-2</v>
      </c>
      <c r="Z67" s="189">
        <v>19372</v>
      </c>
      <c r="AA67" s="190">
        <f t="shared" si="48"/>
        <v>0.85606964514560957</v>
      </c>
      <c r="AB67" s="190">
        <f t="shared" si="49"/>
        <v>5.6846699399890843E-2</v>
      </c>
      <c r="AD67" s="189">
        <v>20283</v>
      </c>
      <c r="AE67" s="190">
        <f t="shared" si="50"/>
        <v>0.85308714670255725</v>
      </c>
      <c r="AF67" s="190">
        <f t="shared" si="51"/>
        <v>4.7026636382407672E-2</v>
      </c>
      <c r="AH67" s="189">
        <v>20626</v>
      </c>
      <c r="AI67" s="190">
        <f t="shared" si="52"/>
        <v>0.85482199842513162</v>
      </c>
      <c r="AJ67" s="190">
        <f t="shared" si="53"/>
        <v>1.6910713405314803E-2</v>
      </c>
      <c r="AL67" s="189">
        <v>19938</v>
      </c>
      <c r="AM67" s="190">
        <f t="shared" si="54"/>
        <v>0.86453906859769314</v>
      </c>
      <c r="AN67" s="190">
        <f t="shared" si="55"/>
        <v>-3.3355958498981875E-2</v>
      </c>
      <c r="AP67" s="189">
        <v>19583</v>
      </c>
      <c r="AQ67" s="190">
        <f t="shared" si="56"/>
        <v>0.85003038458199498</v>
      </c>
      <c r="AR67" s="190">
        <f t="shared" si="57"/>
        <v>-1.7805196107934629E-2</v>
      </c>
      <c r="AT67" s="189">
        <v>19000</v>
      </c>
      <c r="AU67" s="190">
        <f t="shared" si="58"/>
        <v>0.83476121435789286</v>
      </c>
      <c r="AV67" s="190">
        <f t="shared" si="59"/>
        <v>-2.9770719501608589E-2</v>
      </c>
      <c r="AX67" s="189">
        <v>18116</v>
      </c>
      <c r="AY67" s="190">
        <f t="shared" si="60"/>
        <v>0.82166182873730043</v>
      </c>
      <c r="AZ67" s="190">
        <f t="shared" si="61"/>
        <v>-4.6526315789473638E-2</v>
      </c>
      <c r="BB67" s="189">
        <v>18365</v>
      </c>
      <c r="BC67" s="190">
        <f t="shared" si="62"/>
        <v>0.8386227681629298</v>
      </c>
      <c r="BD67" s="190">
        <f t="shared" si="63"/>
        <v>1.3744756016780713E-2</v>
      </c>
      <c r="BF67" s="189">
        <v>18236</v>
      </c>
      <c r="BG67" s="190">
        <f t="shared" si="64"/>
        <v>0.8207759474300117</v>
      </c>
      <c r="BH67" s="190">
        <f t="shared" si="65"/>
        <v>-7.0242308739449921E-3</v>
      </c>
      <c r="BJ67" s="189">
        <v>18907</v>
      </c>
      <c r="BK67" s="190">
        <f t="shared" si="66"/>
        <v>0.81429002110340665</v>
      </c>
      <c r="BL67" s="190">
        <f t="shared" si="67"/>
        <v>3.6795349857424942E-2</v>
      </c>
      <c r="BN67" s="189">
        <v>19316</v>
      </c>
      <c r="BO67" s="190">
        <f t="shared" si="68"/>
        <v>0.80553817924016846</v>
      </c>
      <c r="BP67" s="190">
        <f t="shared" si="69"/>
        <v>2.1632199714391565E-2</v>
      </c>
      <c r="BR67" s="189">
        <v>19529</v>
      </c>
      <c r="BS67" s="190">
        <f t="shared" si="70"/>
        <v>0.78212984100284355</v>
      </c>
      <c r="BT67" s="190">
        <f t="shared" si="71"/>
        <v>1.1027127769724476E-2</v>
      </c>
      <c r="BV67" s="189">
        <v>20251</v>
      </c>
      <c r="BW67" s="190">
        <f t="shared" si="72"/>
        <v>0.78580575064995539</v>
      </c>
      <c r="BX67" s="190">
        <f t="shared" si="73"/>
        <v>3.6970659019919028E-2</v>
      </c>
      <c r="BZ67" s="189">
        <v>20903</v>
      </c>
      <c r="CA67" s="190">
        <f>BZ67/BZ$69</f>
        <v>0.79100128661167035</v>
      </c>
      <c r="CB67" s="190">
        <f>IF(BV67&gt;0,BZ67/BV67-1,"")</f>
        <v>3.219594094118805E-2</v>
      </c>
    </row>
    <row r="68" spans="2:80">
      <c r="B68" s="200" t="s">
        <v>341</v>
      </c>
      <c r="C68" s="201">
        <v>14122</v>
      </c>
      <c r="D68" s="202">
        <f t="shared" si="37"/>
        <v>0.88400625978090763</v>
      </c>
      <c r="F68" s="201">
        <v>14414</v>
      </c>
      <c r="G68" s="190">
        <f t="shared" si="38"/>
        <v>0.83821819027680855</v>
      </c>
      <c r="H68" s="202">
        <f t="shared" si="39"/>
        <v>2.0676957937969087E-2</v>
      </c>
      <c r="J68" s="201">
        <v>15172</v>
      </c>
      <c r="K68" s="190">
        <f t="shared" si="40"/>
        <v>0.83846366399557892</v>
      </c>
      <c r="L68" s="202">
        <f t="shared" si="41"/>
        <v>5.2587761898154506E-2</v>
      </c>
      <c r="N68" s="201">
        <v>16310</v>
      </c>
      <c r="O68" s="190">
        <f t="shared" si="42"/>
        <v>0.85783411350128858</v>
      </c>
      <c r="P68" s="202">
        <f t="shared" si="43"/>
        <v>7.5006591088847774E-2</v>
      </c>
      <c r="R68" s="201">
        <v>17479</v>
      </c>
      <c r="S68" s="190">
        <f t="shared" si="44"/>
        <v>0.87164015359297864</v>
      </c>
      <c r="T68" s="202">
        <f t="shared" si="45"/>
        <v>7.167381974248932E-2</v>
      </c>
      <c r="V68" s="201">
        <v>18141</v>
      </c>
      <c r="W68" s="190">
        <f t="shared" si="46"/>
        <v>0.85413625876924526</v>
      </c>
      <c r="X68" s="202">
        <f t="shared" si="47"/>
        <v>3.7874020252874896E-2</v>
      </c>
      <c r="Z68" s="201">
        <v>18985</v>
      </c>
      <c r="AA68" s="190">
        <f t="shared" si="48"/>
        <v>0.83896769631888279</v>
      </c>
      <c r="AB68" s="202">
        <f t="shared" si="49"/>
        <v>4.6524447384377998E-2</v>
      </c>
      <c r="AD68" s="201">
        <v>19325</v>
      </c>
      <c r="AE68" s="190">
        <f t="shared" si="50"/>
        <v>0.81279441453566625</v>
      </c>
      <c r="AF68" s="202">
        <f t="shared" si="51"/>
        <v>1.7908875427969484E-2</v>
      </c>
      <c r="AH68" s="201">
        <v>19435</v>
      </c>
      <c r="AI68" s="190">
        <f t="shared" si="52"/>
        <v>0.80546230676778985</v>
      </c>
      <c r="AJ68" s="202">
        <f t="shared" si="53"/>
        <v>5.6921086675290056E-3</v>
      </c>
      <c r="AL68" s="201">
        <v>18751</v>
      </c>
      <c r="AM68" s="190">
        <f t="shared" si="54"/>
        <v>0.8130691180296592</v>
      </c>
      <c r="AN68" s="202">
        <f t="shared" si="55"/>
        <v>-3.5194237200926182E-2</v>
      </c>
      <c r="AP68" s="201">
        <v>18285</v>
      </c>
      <c r="AQ68" s="190">
        <f t="shared" si="56"/>
        <v>0.7936886882541887</v>
      </c>
      <c r="AR68" s="202">
        <f t="shared" si="57"/>
        <v>-2.485200789291242E-2</v>
      </c>
      <c r="AT68" s="201">
        <v>17684</v>
      </c>
      <c r="AU68" s="190">
        <f t="shared" si="58"/>
        <v>0.77694301656341991</v>
      </c>
      <c r="AV68" s="202">
        <f t="shared" si="59"/>
        <v>-3.286847142466498E-2</v>
      </c>
      <c r="AX68" s="201">
        <v>16573</v>
      </c>
      <c r="AY68" s="190">
        <f t="shared" si="60"/>
        <v>0.75167815674891147</v>
      </c>
      <c r="AZ68" s="202">
        <f t="shared" si="61"/>
        <v>-6.2825152680389018E-2</v>
      </c>
      <c r="BB68" s="201">
        <v>16613</v>
      </c>
      <c r="BC68" s="190">
        <f t="shared" si="62"/>
        <v>0.75861911502808343</v>
      </c>
      <c r="BD68" s="202">
        <f t="shared" si="63"/>
        <v>2.4135642309781602E-3</v>
      </c>
      <c r="BF68" s="201">
        <v>16684</v>
      </c>
      <c r="BG68" s="190">
        <f t="shared" si="64"/>
        <v>0.75092267530830858</v>
      </c>
      <c r="BH68" s="202">
        <f t="shared" si="65"/>
        <v>4.2737615120689298E-3</v>
      </c>
      <c r="BJ68" s="201">
        <v>17257</v>
      </c>
      <c r="BK68" s="190">
        <f t="shared" si="66"/>
        <v>0.74322752917868984</v>
      </c>
      <c r="BL68" s="202">
        <f t="shared" si="67"/>
        <v>3.4344281946775412E-2</v>
      </c>
      <c r="BN68" s="201">
        <v>17783</v>
      </c>
      <c r="BO68" s="190">
        <f t="shared" si="68"/>
        <v>0.74160723966804287</v>
      </c>
      <c r="BP68" s="202">
        <f t="shared" si="69"/>
        <v>3.0480384771397029E-2</v>
      </c>
      <c r="BR68" s="201">
        <v>17921</v>
      </c>
      <c r="BS68" s="190">
        <f t="shared" si="70"/>
        <v>0.71772998518162523</v>
      </c>
      <c r="BT68" s="202">
        <f t="shared" si="71"/>
        <v>7.760220435247156E-3</v>
      </c>
      <c r="BV68" s="201">
        <v>18700</v>
      </c>
      <c r="BW68" s="190">
        <f t="shared" si="72"/>
        <v>0.72562182297931788</v>
      </c>
      <c r="BX68" s="202">
        <f t="shared" si="73"/>
        <v>4.3468556442162853E-2</v>
      </c>
      <c r="BZ68" s="201">
        <v>19211</v>
      </c>
      <c r="CA68" s="190">
        <f>BZ68/BZ$69</f>
        <v>0.72697343525315972</v>
      </c>
      <c r="CB68" s="202">
        <f>IF(BV68&gt;0,BZ68/BV68-1,"")</f>
        <v>2.7326203208556166E-2</v>
      </c>
    </row>
    <row r="69" spans="2:80" ht="15" customHeight="1">
      <c r="B69" s="203" t="s">
        <v>342</v>
      </c>
      <c r="C69" s="204">
        <v>15975</v>
      </c>
      <c r="D69" s="205">
        <f t="shared" si="37"/>
        <v>1</v>
      </c>
      <c r="E69" s="206"/>
      <c r="F69" s="204">
        <v>17196</v>
      </c>
      <c r="G69" s="205">
        <f t="shared" si="38"/>
        <v>1</v>
      </c>
      <c r="H69" s="205">
        <f t="shared" si="39"/>
        <v>7.6431924882629065E-2</v>
      </c>
      <c r="I69" s="206"/>
      <c r="J69" s="204">
        <v>18095</v>
      </c>
      <c r="K69" s="205">
        <f t="shared" si="40"/>
        <v>1</v>
      </c>
      <c r="L69" s="205">
        <f t="shared" si="41"/>
        <v>5.2279599906955188E-2</v>
      </c>
      <c r="M69" s="206"/>
      <c r="N69" s="204">
        <v>19013</v>
      </c>
      <c r="O69" s="205">
        <f t="shared" si="42"/>
        <v>1</v>
      </c>
      <c r="P69" s="205">
        <f t="shared" si="43"/>
        <v>5.0732246476927312E-2</v>
      </c>
      <c r="Q69" s="206"/>
      <c r="R69" s="204">
        <v>20053</v>
      </c>
      <c r="S69" s="205">
        <f t="shared" si="44"/>
        <v>1</v>
      </c>
      <c r="T69" s="205">
        <f t="shared" si="45"/>
        <v>5.4699416188923378E-2</v>
      </c>
      <c r="U69" s="206"/>
      <c r="V69" s="204">
        <v>21239</v>
      </c>
      <c r="W69" s="205">
        <f t="shared" si="46"/>
        <v>1</v>
      </c>
      <c r="X69" s="205">
        <f t="shared" si="47"/>
        <v>5.9143270333615883E-2</v>
      </c>
      <c r="Y69" s="206"/>
      <c r="Z69" s="204">
        <v>22629</v>
      </c>
      <c r="AA69" s="205">
        <f t="shared" si="48"/>
        <v>1</v>
      </c>
      <c r="AB69" s="205">
        <f t="shared" si="49"/>
        <v>6.5445642450209451E-2</v>
      </c>
      <c r="AC69" s="206"/>
      <c r="AD69" s="204">
        <v>23776</v>
      </c>
      <c r="AE69" s="205">
        <f t="shared" si="50"/>
        <v>1</v>
      </c>
      <c r="AF69" s="205">
        <f t="shared" si="51"/>
        <v>5.0687171328825942E-2</v>
      </c>
      <c r="AG69" s="206"/>
      <c r="AH69" s="204">
        <v>24129</v>
      </c>
      <c r="AI69" s="205">
        <f t="shared" si="52"/>
        <v>1</v>
      </c>
      <c r="AJ69" s="205">
        <f t="shared" si="53"/>
        <v>1.4846904441453646E-2</v>
      </c>
      <c r="AK69" s="206"/>
      <c r="AL69" s="204">
        <v>23062</v>
      </c>
      <c r="AM69" s="205">
        <f t="shared" si="54"/>
        <v>1</v>
      </c>
      <c r="AN69" s="205">
        <f t="shared" si="55"/>
        <v>-4.4220647353806597E-2</v>
      </c>
      <c r="AO69" s="206"/>
      <c r="AP69" s="204">
        <v>23038</v>
      </c>
      <c r="AQ69" s="205">
        <f t="shared" si="56"/>
        <v>1</v>
      </c>
      <c r="AR69" s="205">
        <f t="shared" si="57"/>
        <v>-1.0406729685196181E-3</v>
      </c>
      <c r="AS69" s="206"/>
      <c r="AT69" s="204">
        <v>22761</v>
      </c>
      <c r="AU69" s="205">
        <f t="shared" si="58"/>
        <v>1</v>
      </c>
      <c r="AV69" s="205">
        <f t="shared" si="59"/>
        <v>-1.2023613160864643E-2</v>
      </c>
      <c r="AW69" s="206"/>
      <c r="AX69" s="204">
        <v>22048</v>
      </c>
      <c r="AY69" s="205">
        <f t="shared" si="60"/>
        <v>1</v>
      </c>
      <c r="AZ69" s="205">
        <f t="shared" si="61"/>
        <v>-3.1325512938798816E-2</v>
      </c>
      <c r="BA69" s="206"/>
      <c r="BB69" s="204">
        <v>21899</v>
      </c>
      <c r="BC69" s="205">
        <f t="shared" si="62"/>
        <v>1</v>
      </c>
      <c r="BD69" s="205">
        <f t="shared" si="63"/>
        <v>-6.7579825834542806E-3</v>
      </c>
      <c r="BE69" s="206"/>
      <c r="BF69" s="204">
        <v>22218</v>
      </c>
      <c r="BG69" s="205">
        <f t="shared" si="64"/>
        <v>1</v>
      </c>
      <c r="BH69" s="205">
        <f t="shared" si="65"/>
        <v>1.4566875199780727E-2</v>
      </c>
      <c r="BI69" s="206"/>
      <c r="BJ69" s="204">
        <v>23219</v>
      </c>
      <c r="BK69" s="205">
        <f t="shared" si="66"/>
        <v>1</v>
      </c>
      <c r="BL69" s="205">
        <f t="shared" si="67"/>
        <v>4.5053560176433471E-2</v>
      </c>
      <c r="BM69" s="206"/>
      <c r="BN69" s="204">
        <v>23979</v>
      </c>
      <c r="BO69" s="205">
        <f t="shared" si="68"/>
        <v>1</v>
      </c>
      <c r="BP69" s="205">
        <f t="shared" si="69"/>
        <v>3.2731814462293896E-2</v>
      </c>
      <c r="BQ69" s="206"/>
      <c r="BR69" s="204">
        <v>24969</v>
      </c>
      <c r="BS69" s="205">
        <f t="shared" si="70"/>
        <v>1</v>
      </c>
      <c r="BT69" s="205">
        <f t="shared" si="71"/>
        <v>4.1286125359689674E-2</v>
      </c>
      <c r="BU69" s="206"/>
      <c r="BV69" s="204">
        <v>25771</v>
      </c>
      <c r="BW69" s="205">
        <f t="shared" si="72"/>
        <v>1</v>
      </c>
      <c r="BX69" s="205">
        <f t="shared" si="73"/>
        <v>3.211982858744844E-2</v>
      </c>
      <c r="BY69" s="206"/>
      <c r="BZ69" s="204">
        <v>26426</v>
      </c>
      <c r="CA69" s="205">
        <f>BZ69/BZ$69</f>
        <v>1</v>
      </c>
      <c r="CB69" s="205">
        <f>IF(BV69&gt;0,BZ69/BV69-1,"")</f>
        <v>2.5416165457296858E-2</v>
      </c>
    </row>
    <row r="70" spans="2:80">
      <c r="B70" s="207"/>
      <c r="C70" s="206"/>
      <c r="F70" s="206"/>
      <c r="J70" s="206"/>
      <c r="R70" s="206"/>
      <c r="V70" s="206"/>
      <c r="AD70" s="206"/>
      <c r="AH70" s="206"/>
      <c r="AP70" s="206"/>
      <c r="AT70" s="206"/>
      <c r="AX70" s="206"/>
    </row>
    <row r="71" spans="2:80" ht="12.75" customHeight="1">
      <c r="B71" s="207" t="s">
        <v>343</v>
      </c>
      <c r="BF71" s="206"/>
      <c r="BJ71" s="206"/>
    </row>
    <row r="72" spans="2:80">
      <c r="B72" s="207" t="s">
        <v>344</v>
      </c>
      <c r="BF72" s="206"/>
      <c r="BJ72" s="206"/>
    </row>
    <row r="73" spans="2:80" ht="7.5" customHeight="1">
      <c r="B73" s="207"/>
    </row>
    <row r="74" spans="2:80">
      <c r="B74" s="207" t="s">
        <v>177</v>
      </c>
    </row>
    <row r="75" spans="2:80" ht="5.25" customHeight="1">
      <c r="B75" s="207"/>
    </row>
    <row r="76" spans="2:80" ht="79.5" customHeight="1">
      <c r="B76" s="208" t="s">
        <v>345</v>
      </c>
    </row>
    <row r="77" spans="2:80" ht="2.4500000000000002" customHeight="1">
      <c r="B77" s="207"/>
    </row>
    <row r="78" spans="2:80" ht="45" customHeight="1">
      <c r="B78" s="208" t="s">
        <v>346</v>
      </c>
    </row>
    <row r="80" spans="2:80" ht="18.75">
      <c r="B80" s="209" t="s">
        <v>347</v>
      </c>
      <c r="N80" s="206"/>
      <c r="Z80" s="206"/>
      <c r="AL80" s="206"/>
      <c r="BB80" s="206"/>
    </row>
    <row r="81" spans="3:62">
      <c r="J81" s="206"/>
      <c r="N81" s="206"/>
      <c r="V81" s="206"/>
      <c r="Z81" s="206"/>
      <c r="AH81" s="206"/>
      <c r="AL81" s="206"/>
      <c r="AX81" s="206"/>
      <c r="BB81" s="206"/>
    </row>
    <row r="82" spans="3:62">
      <c r="C82" s="206"/>
      <c r="F82" s="206"/>
      <c r="J82" s="206"/>
      <c r="N82" s="206"/>
      <c r="R82" s="206"/>
      <c r="V82" s="206"/>
      <c r="Z82" s="206"/>
      <c r="AD82" s="206"/>
      <c r="AH82" s="206"/>
      <c r="AL82" s="206"/>
      <c r="AP82" s="206"/>
      <c r="AT82" s="206"/>
      <c r="AX82" s="206"/>
      <c r="BB82" s="206"/>
      <c r="BF82" s="206"/>
      <c r="BJ82" s="206"/>
    </row>
    <row r="83" spans="3:62">
      <c r="C83" s="206"/>
      <c r="F83" s="206"/>
      <c r="J83" s="206"/>
      <c r="N83" s="206"/>
      <c r="R83" s="206"/>
      <c r="V83" s="206"/>
      <c r="Z83" s="206"/>
      <c r="AD83" s="206"/>
      <c r="AH83" s="206"/>
      <c r="AL83" s="206"/>
      <c r="AP83" s="206"/>
      <c r="AT83" s="206"/>
      <c r="AX83" s="206"/>
      <c r="BB83" s="206"/>
      <c r="BF83" s="206"/>
      <c r="BJ83" s="206"/>
    </row>
    <row r="84" spans="3:62">
      <c r="C84" s="206"/>
      <c r="F84" s="206"/>
      <c r="J84" s="206"/>
      <c r="N84" s="206"/>
      <c r="R84" s="206"/>
      <c r="V84" s="206"/>
      <c r="Z84" s="206"/>
      <c r="AD84" s="206"/>
      <c r="AH84" s="206"/>
      <c r="AL84" s="206"/>
      <c r="AP84" s="206"/>
      <c r="AT84" s="206"/>
      <c r="AX84" s="206"/>
      <c r="BB84" s="206"/>
      <c r="BF84" s="206"/>
      <c r="BJ84" s="206"/>
    </row>
    <row r="85" spans="3:62">
      <c r="C85" s="206"/>
      <c r="F85" s="206"/>
      <c r="J85" s="206"/>
      <c r="N85" s="206"/>
      <c r="R85" s="206"/>
      <c r="V85" s="206"/>
      <c r="Z85" s="206"/>
      <c r="AD85" s="206"/>
      <c r="AH85" s="206"/>
      <c r="AL85" s="206"/>
      <c r="AP85" s="206"/>
      <c r="AT85" s="206"/>
      <c r="AX85" s="206"/>
      <c r="BB85" s="206"/>
      <c r="BF85" s="206"/>
      <c r="BJ85" s="206"/>
    </row>
    <row r="86" spans="3:62">
      <c r="C86" s="206"/>
      <c r="F86" s="206"/>
      <c r="J86" s="206"/>
      <c r="N86" s="206"/>
      <c r="R86" s="206"/>
      <c r="V86" s="206"/>
      <c r="Z86" s="206"/>
      <c r="AD86" s="206"/>
      <c r="AH86" s="206"/>
      <c r="AL86" s="206"/>
      <c r="AP86" s="206"/>
      <c r="AT86" s="206"/>
      <c r="AX86" s="206"/>
      <c r="BB86" s="206"/>
      <c r="BF86" s="206"/>
      <c r="BJ86" s="206"/>
    </row>
    <row r="87" spans="3:62">
      <c r="C87" s="206"/>
      <c r="F87" s="206"/>
      <c r="J87" s="206"/>
      <c r="N87" s="206"/>
      <c r="R87" s="206"/>
      <c r="V87" s="206"/>
      <c r="Z87" s="206"/>
      <c r="AD87" s="206"/>
      <c r="AH87" s="206"/>
      <c r="AL87" s="206"/>
      <c r="AP87" s="206"/>
      <c r="AT87" s="206"/>
      <c r="AX87" s="206"/>
      <c r="BB87" s="206"/>
      <c r="BF87" s="206"/>
      <c r="BJ87" s="206"/>
    </row>
    <row r="88" spans="3:62">
      <c r="C88" s="206"/>
      <c r="F88" s="206"/>
      <c r="J88" s="206"/>
      <c r="N88" s="206"/>
      <c r="R88" s="206"/>
      <c r="V88" s="206"/>
      <c r="Z88" s="206"/>
      <c r="AD88" s="206"/>
      <c r="AH88" s="206"/>
      <c r="AL88" s="206"/>
      <c r="AP88" s="206"/>
      <c r="AT88" s="206"/>
      <c r="AX88" s="206"/>
      <c r="BB88" s="206"/>
      <c r="BF88" s="206"/>
      <c r="BJ88" s="206"/>
    </row>
    <row r="89" spans="3:62">
      <c r="C89" s="206"/>
      <c r="F89" s="206"/>
      <c r="J89" s="206"/>
      <c r="N89" s="206"/>
      <c r="R89" s="206"/>
      <c r="V89" s="206"/>
      <c r="Z89" s="206"/>
      <c r="AD89" s="206"/>
      <c r="AH89" s="206"/>
      <c r="AL89" s="206"/>
      <c r="AP89" s="206"/>
      <c r="AT89" s="206"/>
      <c r="AX89" s="206"/>
      <c r="BB89" s="206"/>
      <c r="BF89" s="206"/>
      <c r="BJ89" s="206"/>
    </row>
    <row r="90" spans="3:62">
      <c r="C90" s="206"/>
      <c r="F90" s="206"/>
      <c r="J90" s="206"/>
      <c r="N90" s="206"/>
      <c r="R90" s="206"/>
      <c r="V90" s="206"/>
      <c r="Z90" s="206"/>
      <c r="AD90" s="206"/>
      <c r="AH90" s="206"/>
      <c r="AL90" s="206"/>
      <c r="AP90" s="206"/>
      <c r="AT90" s="206"/>
      <c r="AX90" s="206"/>
      <c r="BB90" s="206"/>
      <c r="BF90" s="206"/>
      <c r="BJ90" s="206"/>
    </row>
    <row r="91" spans="3:62">
      <c r="C91" s="206"/>
      <c r="F91" s="206"/>
      <c r="J91" s="206"/>
      <c r="N91" s="206"/>
      <c r="R91" s="206"/>
      <c r="V91" s="206"/>
      <c r="Z91" s="206"/>
      <c r="AD91" s="206"/>
      <c r="AH91" s="206"/>
      <c r="AL91" s="206"/>
      <c r="AP91" s="206"/>
      <c r="AT91" s="206"/>
      <c r="AX91" s="206"/>
      <c r="BB91" s="206"/>
      <c r="BF91" s="206"/>
      <c r="BJ91" s="206"/>
    </row>
    <row r="92" spans="3:62">
      <c r="C92" s="206"/>
      <c r="F92" s="206"/>
      <c r="J92" s="206"/>
      <c r="N92" s="206"/>
      <c r="R92" s="206"/>
      <c r="V92" s="206"/>
      <c r="Z92" s="206"/>
      <c r="AD92" s="206"/>
      <c r="AH92" s="206"/>
      <c r="AL92" s="206"/>
      <c r="AP92" s="206"/>
      <c r="AT92" s="206"/>
      <c r="AX92" s="206"/>
      <c r="BB92" s="206"/>
      <c r="BF92" s="206"/>
      <c r="BJ92" s="206"/>
    </row>
    <row r="93" spans="3:62">
      <c r="C93" s="206"/>
      <c r="F93" s="206"/>
      <c r="J93" s="206"/>
      <c r="N93" s="206"/>
      <c r="R93" s="206"/>
      <c r="V93" s="206"/>
      <c r="Z93" s="206"/>
      <c r="AD93" s="206"/>
      <c r="AH93" s="206"/>
      <c r="AL93" s="206"/>
      <c r="AP93" s="206"/>
      <c r="AT93" s="206"/>
      <c r="AX93" s="206"/>
      <c r="BB93" s="206"/>
      <c r="BF93" s="206"/>
      <c r="BJ93" s="206"/>
    </row>
    <row r="94" spans="3:62">
      <c r="C94" s="206"/>
      <c r="F94" s="206"/>
      <c r="J94" s="206"/>
      <c r="N94" s="206"/>
      <c r="R94" s="206"/>
      <c r="V94" s="206"/>
      <c r="Z94" s="206"/>
      <c r="AD94" s="206"/>
      <c r="AH94" s="206"/>
      <c r="AL94" s="206"/>
      <c r="AP94" s="206"/>
      <c r="AT94" s="206"/>
      <c r="AX94" s="206"/>
      <c r="BB94" s="206"/>
      <c r="BF94" s="206"/>
      <c r="BJ94" s="206"/>
    </row>
    <row r="95" spans="3:62">
      <c r="C95" s="206"/>
      <c r="F95" s="206"/>
      <c r="J95" s="206"/>
      <c r="N95" s="206"/>
      <c r="R95" s="206"/>
      <c r="V95" s="206"/>
      <c r="Z95" s="206"/>
      <c r="AD95" s="206"/>
      <c r="AH95" s="206"/>
      <c r="AL95" s="206"/>
      <c r="AP95" s="206"/>
      <c r="AT95" s="206"/>
      <c r="AX95" s="206"/>
      <c r="BB95" s="206"/>
      <c r="BF95" s="206"/>
      <c r="BJ95" s="206"/>
    </row>
    <row r="96" spans="3:62">
      <c r="C96" s="206"/>
      <c r="F96" s="206"/>
      <c r="J96" s="206"/>
      <c r="N96" s="206"/>
      <c r="R96" s="206"/>
      <c r="V96" s="206"/>
      <c r="Z96" s="206"/>
      <c r="AD96" s="206"/>
      <c r="AH96" s="206"/>
      <c r="AL96" s="206"/>
      <c r="AP96" s="206"/>
      <c r="AT96" s="206"/>
      <c r="AX96" s="206"/>
      <c r="BB96" s="206"/>
      <c r="BF96" s="206"/>
      <c r="BJ96" s="206"/>
    </row>
    <row r="97" spans="3:62">
      <c r="C97" s="206"/>
      <c r="F97" s="206"/>
      <c r="J97" s="206"/>
      <c r="N97" s="206"/>
      <c r="R97" s="206"/>
      <c r="V97" s="206"/>
      <c r="Z97" s="206"/>
      <c r="AD97" s="206"/>
      <c r="AH97" s="206"/>
      <c r="AL97" s="206"/>
      <c r="AP97" s="206"/>
      <c r="AT97" s="206"/>
      <c r="AX97" s="206"/>
      <c r="BB97" s="206"/>
      <c r="BF97" s="206"/>
      <c r="BJ97" s="206"/>
    </row>
    <row r="98" spans="3:62">
      <c r="C98" s="206"/>
      <c r="F98" s="206"/>
      <c r="J98" s="206"/>
      <c r="N98" s="206"/>
      <c r="R98" s="206"/>
      <c r="V98" s="206"/>
      <c r="Z98" s="206"/>
      <c r="AD98" s="206"/>
      <c r="AH98" s="206"/>
      <c r="AL98" s="206"/>
      <c r="AP98" s="206"/>
      <c r="AT98" s="206"/>
      <c r="AX98" s="206"/>
      <c r="BB98" s="206"/>
      <c r="BF98" s="206"/>
      <c r="BJ98" s="206"/>
    </row>
    <row r="99" spans="3:62">
      <c r="C99" s="206"/>
      <c r="F99" s="206"/>
      <c r="J99" s="206"/>
      <c r="N99" s="206"/>
      <c r="R99" s="206"/>
      <c r="V99" s="206"/>
      <c r="Z99" s="206"/>
      <c r="AD99" s="206"/>
      <c r="AH99" s="206"/>
      <c r="AL99" s="206"/>
      <c r="AP99" s="206"/>
      <c r="AT99" s="206"/>
      <c r="AX99" s="206"/>
      <c r="BB99" s="206"/>
      <c r="BF99" s="206"/>
      <c r="BJ99" s="206"/>
    </row>
    <row r="100" spans="3:62">
      <c r="C100" s="206"/>
      <c r="F100" s="206"/>
      <c r="J100" s="206"/>
      <c r="N100" s="206"/>
      <c r="R100" s="206"/>
      <c r="V100" s="206"/>
      <c r="Z100" s="206"/>
      <c r="AD100" s="206"/>
      <c r="AH100" s="206"/>
      <c r="AL100" s="206"/>
      <c r="AP100" s="206"/>
      <c r="AT100" s="206"/>
      <c r="AX100" s="206"/>
      <c r="BB100" s="206"/>
      <c r="BF100" s="206"/>
      <c r="BJ100" s="206"/>
    </row>
    <row r="101" spans="3:62">
      <c r="C101" s="206"/>
      <c r="F101" s="206"/>
      <c r="J101" s="206"/>
      <c r="N101" s="206"/>
      <c r="R101" s="206"/>
      <c r="V101" s="206"/>
      <c r="Z101" s="206"/>
      <c r="AD101" s="206"/>
      <c r="AH101" s="206"/>
      <c r="AL101" s="206"/>
      <c r="AP101" s="206"/>
      <c r="AT101" s="206"/>
      <c r="AX101" s="206"/>
      <c r="BB101" s="206"/>
      <c r="BF101" s="206"/>
      <c r="BJ101" s="206"/>
    </row>
    <row r="102" spans="3:62">
      <c r="C102" s="206"/>
      <c r="F102" s="206"/>
      <c r="J102" s="206"/>
      <c r="N102" s="206"/>
      <c r="R102" s="206"/>
      <c r="V102" s="206"/>
      <c r="Z102" s="206"/>
      <c r="AD102" s="206"/>
      <c r="AH102" s="206"/>
      <c r="AL102" s="206"/>
      <c r="AP102" s="206"/>
      <c r="AT102" s="206"/>
      <c r="AX102" s="206"/>
      <c r="BB102" s="206"/>
      <c r="BF102" s="206"/>
      <c r="BJ102" s="206"/>
    </row>
    <row r="103" spans="3:62">
      <c r="C103" s="206"/>
      <c r="F103" s="206"/>
      <c r="J103" s="206"/>
      <c r="N103" s="206"/>
      <c r="R103" s="206"/>
      <c r="V103" s="206"/>
      <c r="Z103" s="206"/>
      <c r="AD103" s="206"/>
      <c r="AH103" s="206"/>
      <c r="AL103" s="206"/>
      <c r="AP103" s="206"/>
      <c r="AT103" s="206"/>
      <c r="AX103" s="206"/>
      <c r="BB103" s="206"/>
      <c r="BF103" s="206"/>
      <c r="BJ103" s="206"/>
    </row>
    <row r="104" spans="3:62">
      <c r="C104" s="206"/>
      <c r="F104" s="206"/>
      <c r="J104" s="206"/>
      <c r="N104" s="206"/>
      <c r="R104" s="206"/>
      <c r="V104" s="206"/>
      <c r="Z104" s="206"/>
      <c r="AD104" s="206"/>
      <c r="AH104" s="206"/>
      <c r="AL104" s="206"/>
      <c r="AP104" s="206"/>
      <c r="AT104" s="206"/>
      <c r="AX104" s="206"/>
      <c r="BB104" s="206"/>
      <c r="BF104" s="206"/>
      <c r="BJ104" s="206"/>
    </row>
    <row r="105" spans="3:62">
      <c r="C105" s="206"/>
      <c r="F105" s="206"/>
      <c r="J105" s="206"/>
      <c r="N105" s="206"/>
      <c r="R105" s="206"/>
      <c r="V105" s="206"/>
      <c r="Z105" s="206"/>
      <c r="AD105" s="206"/>
      <c r="AH105" s="206"/>
      <c r="AL105" s="206"/>
      <c r="AP105" s="206"/>
      <c r="AT105" s="206"/>
      <c r="AX105" s="206"/>
      <c r="BB105" s="206"/>
      <c r="BF105" s="206"/>
      <c r="BJ105" s="206"/>
    </row>
    <row r="106" spans="3:62">
      <c r="C106" s="206"/>
      <c r="F106" s="206"/>
      <c r="J106" s="206"/>
      <c r="N106" s="206"/>
      <c r="R106" s="206"/>
      <c r="V106" s="206"/>
      <c r="Z106" s="206"/>
      <c r="AD106" s="206"/>
      <c r="AH106" s="206"/>
      <c r="AL106" s="206"/>
      <c r="AP106" s="206"/>
      <c r="AT106" s="206"/>
      <c r="AX106" s="206"/>
      <c r="BB106" s="206"/>
      <c r="BF106" s="206"/>
      <c r="BJ106" s="206"/>
    </row>
    <row r="107" spans="3:62">
      <c r="C107" s="206"/>
      <c r="F107" s="206"/>
      <c r="J107" s="206"/>
      <c r="N107" s="206"/>
      <c r="R107" s="206"/>
      <c r="V107" s="206"/>
      <c r="Z107" s="206"/>
      <c r="AD107" s="206"/>
      <c r="AH107" s="206"/>
      <c r="AL107" s="206"/>
      <c r="AP107" s="206"/>
      <c r="AT107" s="206"/>
      <c r="AX107" s="206"/>
      <c r="BB107" s="206"/>
      <c r="BF107" s="206"/>
      <c r="BJ107" s="206"/>
    </row>
    <row r="108" spans="3:62">
      <c r="C108" s="206"/>
      <c r="F108" s="206"/>
      <c r="J108" s="206"/>
      <c r="N108" s="206"/>
      <c r="R108" s="206"/>
      <c r="V108" s="206"/>
      <c r="Z108" s="206"/>
      <c r="AD108" s="206"/>
      <c r="AH108" s="206"/>
      <c r="AL108" s="206"/>
      <c r="AP108" s="206"/>
      <c r="AT108" s="206"/>
      <c r="AX108" s="206"/>
      <c r="BB108" s="206"/>
      <c r="BF108" s="206"/>
      <c r="BJ108" s="206"/>
    </row>
    <row r="109" spans="3:62">
      <c r="C109" s="206"/>
      <c r="F109" s="206"/>
      <c r="J109" s="206"/>
      <c r="N109" s="206"/>
      <c r="R109" s="206"/>
      <c r="V109" s="206"/>
      <c r="Z109" s="206"/>
      <c r="AD109" s="206"/>
      <c r="AH109" s="206"/>
      <c r="AL109" s="206"/>
      <c r="AP109" s="206"/>
      <c r="AT109" s="206"/>
      <c r="AX109" s="206"/>
      <c r="BB109" s="206"/>
      <c r="BF109" s="206"/>
      <c r="BJ109" s="206"/>
    </row>
    <row r="110" spans="3:62">
      <c r="C110" s="206"/>
      <c r="F110" s="206"/>
      <c r="J110" s="206"/>
      <c r="N110" s="206"/>
      <c r="R110" s="206"/>
      <c r="V110" s="206"/>
      <c r="Z110" s="206"/>
      <c r="AD110" s="206"/>
      <c r="AH110" s="206"/>
      <c r="AL110" s="206"/>
      <c r="AP110" s="206"/>
      <c r="AT110" s="206"/>
      <c r="AX110" s="206"/>
      <c r="BB110" s="206"/>
      <c r="BF110" s="206"/>
      <c r="BJ110" s="206"/>
    </row>
    <row r="111" spans="3:62">
      <c r="C111" s="206"/>
      <c r="F111" s="206"/>
      <c r="J111" s="206"/>
      <c r="N111" s="206"/>
      <c r="R111" s="206"/>
      <c r="V111" s="206"/>
      <c r="Z111" s="206"/>
      <c r="AD111" s="206"/>
      <c r="AH111" s="206"/>
      <c r="AL111" s="206"/>
      <c r="AP111" s="206"/>
      <c r="AT111" s="206"/>
      <c r="AX111" s="206"/>
      <c r="BB111" s="206"/>
      <c r="BF111" s="206"/>
      <c r="BJ111" s="206"/>
    </row>
    <row r="112" spans="3:62">
      <c r="C112" s="206"/>
      <c r="F112" s="206"/>
      <c r="J112" s="206"/>
      <c r="N112" s="206"/>
      <c r="R112" s="206"/>
      <c r="V112" s="206"/>
      <c r="Z112" s="206"/>
      <c r="AD112" s="206"/>
      <c r="AH112" s="206"/>
      <c r="AL112" s="206"/>
      <c r="AP112" s="206"/>
      <c r="AT112" s="206"/>
      <c r="AX112" s="206"/>
      <c r="BB112" s="206"/>
      <c r="BF112" s="206"/>
      <c r="BJ112" s="206"/>
    </row>
    <row r="113" spans="3:62">
      <c r="C113" s="206"/>
      <c r="F113" s="206"/>
      <c r="J113" s="206"/>
      <c r="N113" s="206"/>
      <c r="R113" s="206"/>
      <c r="V113" s="206"/>
      <c r="Z113" s="206"/>
      <c r="AD113" s="206"/>
      <c r="AH113" s="206"/>
      <c r="AL113" s="206"/>
      <c r="AP113" s="206"/>
      <c r="AT113" s="206"/>
      <c r="AX113" s="206"/>
      <c r="BB113" s="206"/>
      <c r="BF113" s="206"/>
      <c r="BJ113" s="206"/>
    </row>
    <row r="114" spans="3:62">
      <c r="C114" s="206"/>
      <c r="F114" s="206"/>
      <c r="J114" s="206"/>
      <c r="N114" s="206"/>
      <c r="R114" s="206"/>
      <c r="V114" s="206"/>
      <c r="Z114" s="206"/>
      <c r="AD114" s="206"/>
      <c r="AH114" s="206"/>
      <c r="AL114" s="206"/>
      <c r="AP114" s="206"/>
      <c r="AT114" s="206"/>
      <c r="AX114" s="206"/>
      <c r="BB114" s="206"/>
      <c r="BF114" s="206"/>
      <c r="BJ114" s="206"/>
    </row>
    <row r="115" spans="3:62">
      <c r="C115" s="206"/>
      <c r="F115" s="206"/>
      <c r="J115" s="206"/>
      <c r="N115" s="206"/>
      <c r="R115" s="206"/>
      <c r="V115" s="206"/>
      <c r="Z115" s="206"/>
      <c r="AD115" s="206"/>
      <c r="AH115" s="206"/>
      <c r="AL115" s="206"/>
      <c r="AP115" s="206"/>
      <c r="AT115" s="206"/>
      <c r="AX115" s="206"/>
      <c r="BB115" s="206"/>
      <c r="BF115" s="206"/>
      <c r="BJ115" s="206"/>
    </row>
    <row r="116" spans="3:62">
      <c r="C116" s="206"/>
      <c r="F116" s="206"/>
      <c r="J116" s="206"/>
      <c r="N116" s="206"/>
      <c r="R116" s="206"/>
      <c r="V116" s="206"/>
      <c r="Z116" s="206"/>
      <c r="AD116" s="206"/>
      <c r="AH116" s="206"/>
      <c r="AL116" s="206"/>
      <c r="AP116" s="206"/>
      <c r="AT116" s="206"/>
      <c r="AX116" s="206"/>
      <c r="BB116" s="206"/>
      <c r="BF116" s="206"/>
      <c r="BJ116" s="206"/>
    </row>
    <row r="117" spans="3:62">
      <c r="C117" s="206"/>
      <c r="F117" s="206"/>
      <c r="J117" s="206"/>
      <c r="N117" s="206"/>
      <c r="R117" s="206"/>
      <c r="V117" s="206"/>
      <c r="Z117" s="206"/>
      <c r="AD117" s="206"/>
      <c r="AH117" s="206"/>
      <c r="AL117" s="206"/>
      <c r="AP117" s="206"/>
      <c r="AT117" s="206"/>
      <c r="AX117" s="206"/>
      <c r="BB117" s="206"/>
      <c r="BF117" s="206"/>
      <c r="BJ117" s="206"/>
    </row>
    <row r="118" spans="3:62">
      <c r="C118" s="206"/>
      <c r="F118" s="206"/>
      <c r="J118" s="206"/>
      <c r="N118" s="206"/>
      <c r="R118" s="206"/>
      <c r="V118" s="206"/>
      <c r="Z118" s="206"/>
      <c r="AD118" s="206"/>
      <c r="AH118" s="206"/>
      <c r="AL118" s="206"/>
      <c r="AP118" s="206"/>
      <c r="AT118" s="206"/>
      <c r="AX118" s="206"/>
      <c r="BB118" s="206"/>
      <c r="BF118" s="206"/>
      <c r="BJ118" s="206"/>
    </row>
    <row r="119" spans="3:62">
      <c r="C119" s="206"/>
      <c r="F119" s="206"/>
      <c r="J119" s="206"/>
      <c r="N119" s="206"/>
      <c r="R119" s="206"/>
      <c r="V119" s="206"/>
      <c r="Z119" s="206"/>
      <c r="AD119" s="206"/>
      <c r="AH119" s="206"/>
      <c r="AL119" s="206"/>
      <c r="AP119" s="206"/>
      <c r="AT119" s="206"/>
      <c r="AX119" s="206"/>
      <c r="BB119" s="206"/>
      <c r="BF119" s="206"/>
      <c r="BJ119" s="206"/>
    </row>
    <row r="120" spans="3:62">
      <c r="C120" s="206"/>
      <c r="F120" s="206"/>
      <c r="J120" s="206"/>
      <c r="N120" s="206"/>
      <c r="R120" s="206"/>
      <c r="V120" s="206"/>
      <c r="Z120" s="206"/>
      <c r="AD120" s="206"/>
      <c r="AH120" s="206"/>
      <c r="AL120" s="206"/>
      <c r="AP120" s="206"/>
      <c r="AT120" s="206"/>
      <c r="AX120" s="206"/>
      <c r="BB120" s="206"/>
      <c r="BF120" s="206"/>
      <c r="BJ120" s="206"/>
    </row>
    <row r="121" spans="3:62">
      <c r="C121" s="206"/>
      <c r="F121" s="206"/>
      <c r="J121" s="206"/>
      <c r="N121" s="206"/>
      <c r="R121" s="206"/>
      <c r="V121" s="206"/>
      <c r="Z121" s="206"/>
      <c r="AD121" s="206"/>
      <c r="AH121" s="206"/>
      <c r="AL121" s="206"/>
      <c r="AP121" s="206"/>
      <c r="AT121" s="206"/>
      <c r="AX121" s="206"/>
      <c r="BB121" s="206"/>
      <c r="BF121" s="206"/>
      <c r="BJ121" s="206"/>
    </row>
    <row r="122" spans="3:62">
      <c r="C122" s="206"/>
      <c r="F122" s="206"/>
      <c r="J122" s="206"/>
      <c r="N122" s="206"/>
      <c r="R122" s="206"/>
      <c r="V122" s="206"/>
      <c r="Z122" s="206"/>
      <c r="AD122" s="206"/>
      <c r="AH122" s="206"/>
      <c r="AL122" s="206"/>
      <c r="AP122" s="206"/>
      <c r="AT122" s="206"/>
      <c r="AX122" s="206"/>
      <c r="BB122" s="206"/>
      <c r="BF122" s="206"/>
      <c r="BJ122" s="206"/>
    </row>
    <row r="123" spans="3:62">
      <c r="C123" s="206"/>
      <c r="F123" s="206"/>
      <c r="J123" s="206"/>
      <c r="N123" s="206"/>
      <c r="R123" s="206"/>
      <c r="V123" s="206"/>
      <c r="Z123" s="206"/>
      <c r="AD123" s="206"/>
      <c r="AH123" s="206"/>
      <c r="AL123" s="206"/>
      <c r="AP123" s="206"/>
      <c r="AT123" s="206"/>
      <c r="AX123" s="206"/>
      <c r="BB123" s="206"/>
      <c r="BF123" s="206"/>
      <c r="BJ123" s="206"/>
    </row>
    <row r="124" spans="3:62">
      <c r="C124" s="206"/>
      <c r="F124" s="206"/>
      <c r="J124" s="206"/>
      <c r="N124" s="206"/>
      <c r="R124" s="206"/>
      <c r="V124" s="206"/>
      <c r="Z124" s="206"/>
      <c r="AD124" s="206"/>
      <c r="AH124" s="206"/>
      <c r="AL124" s="206"/>
      <c r="AP124" s="206"/>
      <c r="AT124" s="206"/>
      <c r="AX124" s="206"/>
      <c r="BB124" s="206"/>
      <c r="BF124" s="206"/>
      <c r="BJ124" s="206"/>
    </row>
    <row r="125" spans="3:62">
      <c r="C125" s="206"/>
      <c r="F125" s="206"/>
      <c r="J125" s="206"/>
      <c r="N125" s="206"/>
      <c r="R125" s="206"/>
      <c r="V125" s="206"/>
      <c r="Z125" s="206"/>
      <c r="AD125" s="206"/>
      <c r="AH125" s="206"/>
      <c r="AL125" s="206"/>
      <c r="AP125" s="206"/>
      <c r="AT125" s="206"/>
      <c r="AX125" s="206"/>
      <c r="BB125" s="206"/>
      <c r="BF125" s="206"/>
      <c r="BJ125" s="206"/>
    </row>
    <row r="126" spans="3:62">
      <c r="C126" s="206"/>
      <c r="F126" s="206"/>
      <c r="J126" s="206"/>
      <c r="N126" s="206"/>
      <c r="R126" s="206"/>
      <c r="V126" s="206"/>
      <c r="Z126" s="206"/>
      <c r="AD126" s="206"/>
      <c r="AH126" s="206"/>
      <c r="AL126" s="206"/>
      <c r="AP126" s="206"/>
      <c r="AT126" s="206"/>
      <c r="AX126" s="206"/>
      <c r="BB126" s="206"/>
      <c r="BF126" s="206"/>
      <c r="BJ126" s="206"/>
    </row>
    <row r="127" spans="3:62">
      <c r="C127" s="206"/>
      <c r="F127" s="206"/>
      <c r="J127" s="206"/>
      <c r="N127" s="206"/>
      <c r="R127" s="206"/>
      <c r="V127" s="206"/>
      <c r="Z127" s="206"/>
      <c r="AD127" s="206"/>
      <c r="AH127" s="206"/>
      <c r="AL127" s="206"/>
      <c r="AP127" s="206"/>
      <c r="AT127" s="206"/>
      <c r="AX127" s="206"/>
      <c r="BB127" s="206"/>
      <c r="BF127" s="206"/>
      <c r="BJ127" s="206"/>
    </row>
    <row r="128" spans="3:62">
      <c r="C128" s="206"/>
      <c r="F128" s="206"/>
      <c r="J128" s="206"/>
      <c r="N128" s="206"/>
      <c r="R128" s="206"/>
      <c r="V128" s="206"/>
      <c r="Z128" s="206"/>
      <c r="AD128" s="206"/>
      <c r="AH128" s="206"/>
      <c r="AL128" s="206"/>
      <c r="AP128" s="206"/>
      <c r="AT128" s="206"/>
      <c r="AX128" s="206"/>
      <c r="BB128" s="206"/>
      <c r="BF128" s="206"/>
      <c r="BJ128" s="206"/>
    </row>
    <row r="129" spans="3:62">
      <c r="C129" s="206"/>
      <c r="F129" s="206"/>
      <c r="J129" s="206"/>
      <c r="N129" s="206"/>
      <c r="R129" s="206"/>
      <c r="V129" s="206"/>
      <c r="Z129" s="206"/>
      <c r="AD129" s="206"/>
      <c r="AH129" s="206"/>
      <c r="AL129" s="206"/>
      <c r="AP129" s="206"/>
      <c r="AT129" s="206"/>
      <c r="AX129" s="206"/>
      <c r="BB129" s="206"/>
      <c r="BF129" s="206"/>
      <c r="BJ129" s="206"/>
    </row>
    <row r="130" spans="3:62">
      <c r="C130" s="206"/>
      <c r="F130" s="206"/>
      <c r="J130" s="206"/>
      <c r="N130" s="206"/>
      <c r="R130" s="206"/>
      <c r="V130" s="206"/>
      <c r="Z130" s="206"/>
      <c r="AD130" s="206"/>
      <c r="AH130" s="206"/>
      <c r="AL130" s="206"/>
      <c r="AP130" s="206"/>
      <c r="AT130" s="206"/>
      <c r="AX130" s="206"/>
      <c r="BB130" s="206"/>
      <c r="BF130" s="206"/>
      <c r="BJ130" s="206"/>
    </row>
    <row r="131" spans="3:62">
      <c r="C131" s="206"/>
      <c r="F131" s="206"/>
      <c r="J131" s="206"/>
      <c r="N131" s="206"/>
      <c r="R131" s="206"/>
      <c r="V131" s="206"/>
      <c r="Z131" s="206"/>
      <c r="AD131" s="206"/>
      <c r="AH131" s="206"/>
      <c r="AL131" s="206"/>
      <c r="AP131" s="206"/>
      <c r="AT131" s="206"/>
      <c r="AX131" s="206"/>
      <c r="BB131" s="206"/>
      <c r="BF131" s="206"/>
      <c r="BJ131" s="206"/>
    </row>
    <row r="132" spans="3:62">
      <c r="C132" s="206"/>
      <c r="F132" s="206"/>
      <c r="J132" s="206"/>
      <c r="N132" s="206"/>
      <c r="R132" s="206"/>
      <c r="V132" s="206"/>
      <c r="Z132" s="206"/>
      <c r="AD132" s="206"/>
      <c r="AH132" s="206"/>
      <c r="AL132" s="206"/>
      <c r="AP132" s="206"/>
      <c r="AT132" s="206"/>
      <c r="AX132" s="206"/>
      <c r="BB132" s="206"/>
      <c r="BF132" s="206"/>
      <c r="BJ132" s="206"/>
    </row>
    <row r="133" spans="3:62">
      <c r="C133" s="206"/>
      <c r="F133" s="206"/>
      <c r="J133" s="206"/>
      <c r="N133" s="206"/>
      <c r="R133" s="206"/>
      <c r="V133" s="206"/>
      <c r="Z133" s="206"/>
      <c r="AD133" s="206"/>
      <c r="AH133" s="206"/>
      <c r="AL133" s="206"/>
      <c r="AP133" s="206"/>
      <c r="AT133" s="206"/>
      <c r="AX133" s="206"/>
      <c r="BB133" s="206"/>
      <c r="BF133" s="206"/>
      <c r="BJ133" s="206"/>
    </row>
    <row r="134" spans="3:62">
      <c r="C134" s="206"/>
      <c r="F134" s="206"/>
      <c r="J134" s="206"/>
      <c r="N134" s="206"/>
      <c r="R134" s="206"/>
      <c r="V134" s="206"/>
      <c r="Z134" s="206"/>
      <c r="AD134" s="206"/>
      <c r="AH134" s="206"/>
      <c r="AL134" s="206"/>
      <c r="AP134" s="206"/>
      <c r="AT134" s="206"/>
      <c r="AX134" s="206"/>
      <c r="BB134" s="206"/>
      <c r="BF134" s="206"/>
      <c r="BJ134" s="206"/>
    </row>
    <row r="135" spans="3:62">
      <c r="C135" s="206"/>
      <c r="F135" s="206"/>
      <c r="J135" s="206"/>
      <c r="N135" s="206"/>
      <c r="R135" s="206"/>
      <c r="V135" s="206"/>
      <c r="Z135" s="206"/>
      <c r="AD135" s="206"/>
      <c r="AH135" s="206"/>
      <c r="AL135" s="206"/>
      <c r="AP135" s="206"/>
      <c r="AT135" s="206"/>
      <c r="AX135" s="206"/>
      <c r="BB135" s="206"/>
      <c r="BF135" s="206"/>
      <c r="BJ135" s="206"/>
    </row>
    <row r="136" spans="3:62">
      <c r="C136" s="206"/>
      <c r="F136" s="206"/>
      <c r="J136" s="206"/>
      <c r="N136" s="206"/>
      <c r="R136" s="206"/>
      <c r="V136" s="206"/>
      <c r="Z136" s="206"/>
      <c r="AD136" s="206"/>
      <c r="AH136" s="206"/>
      <c r="AL136" s="206"/>
      <c r="AP136" s="206"/>
      <c r="AT136" s="206"/>
      <c r="AX136" s="206"/>
      <c r="BB136" s="206"/>
      <c r="BF136" s="206"/>
      <c r="BJ136" s="206"/>
    </row>
    <row r="137" spans="3:62">
      <c r="C137" s="206"/>
      <c r="F137" s="206"/>
      <c r="J137" s="206"/>
      <c r="N137" s="206"/>
      <c r="R137" s="206"/>
      <c r="V137" s="206"/>
      <c r="Z137" s="206"/>
      <c r="AD137" s="206"/>
      <c r="AH137" s="206"/>
      <c r="AL137" s="206"/>
      <c r="AP137" s="206"/>
      <c r="AT137" s="206"/>
      <c r="AX137" s="206"/>
      <c r="BB137" s="206"/>
      <c r="BF137" s="206"/>
      <c r="BJ137" s="206"/>
    </row>
    <row r="138" spans="3:62">
      <c r="C138" s="206"/>
      <c r="F138" s="206"/>
      <c r="J138" s="206"/>
      <c r="N138" s="206"/>
      <c r="R138" s="206"/>
      <c r="V138" s="206"/>
      <c r="Z138" s="206"/>
      <c r="AD138" s="206"/>
      <c r="AH138" s="206"/>
      <c r="AL138" s="206"/>
      <c r="AP138" s="206"/>
      <c r="AT138" s="206"/>
      <c r="AX138" s="206"/>
      <c r="BB138" s="206"/>
      <c r="BF138" s="206"/>
      <c r="BJ138" s="206"/>
    </row>
    <row r="139" spans="3:62">
      <c r="C139" s="206"/>
      <c r="F139" s="206"/>
      <c r="J139" s="206"/>
      <c r="N139" s="206"/>
      <c r="R139" s="206"/>
      <c r="V139" s="206"/>
      <c r="Z139" s="206"/>
      <c r="AD139" s="206"/>
      <c r="AH139" s="206"/>
      <c r="AL139" s="206"/>
      <c r="AP139" s="206"/>
      <c r="AT139" s="206"/>
      <c r="AX139" s="206"/>
      <c r="BB139" s="206"/>
      <c r="BF139" s="206"/>
      <c r="BJ139" s="206"/>
    </row>
    <row r="140" spans="3:62">
      <c r="C140" s="206"/>
      <c r="F140" s="206"/>
      <c r="J140" s="206"/>
      <c r="N140" s="206"/>
      <c r="R140" s="206"/>
      <c r="V140" s="206"/>
      <c r="Z140" s="206"/>
      <c r="AD140" s="206"/>
      <c r="AH140" s="206"/>
      <c r="AL140" s="206"/>
      <c r="AP140" s="206"/>
      <c r="AT140" s="206"/>
      <c r="AX140" s="206"/>
      <c r="BB140" s="206"/>
      <c r="BF140" s="206"/>
      <c r="BJ140" s="206"/>
    </row>
    <row r="141" spans="3:62">
      <c r="C141" s="206"/>
      <c r="F141" s="206"/>
      <c r="J141" s="206"/>
      <c r="N141" s="206"/>
      <c r="R141" s="206"/>
      <c r="V141" s="206"/>
      <c r="Z141" s="206"/>
      <c r="AD141" s="206"/>
      <c r="AH141" s="206"/>
      <c r="AL141" s="206"/>
      <c r="AP141" s="206"/>
      <c r="AT141" s="206"/>
      <c r="AX141" s="206"/>
      <c r="BB141" s="206"/>
      <c r="BF141" s="206"/>
      <c r="BJ141" s="206"/>
    </row>
    <row r="142" spans="3:62">
      <c r="C142" s="206"/>
      <c r="F142" s="206"/>
      <c r="J142" s="206"/>
      <c r="N142" s="206"/>
      <c r="R142" s="206"/>
      <c r="V142" s="206"/>
      <c r="Z142" s="206"/>
      <c r="AD142" s="206"/>
      <c r="AH142" s="206"/>
      <c r="AL142" s="206"/>
      <c r="AP142" s="206"/>
      <c r="AT142" s="206"/>
      <c r="AX142" s="206"/>
      <c r="BB142" s="206"/>
      <c r="BF142" s="206"/>
      <c r="BJ142" s="206"/>
    </row>
    <row r="143" spans="3:62">
      <c r="C143" s="206"/>
      <c r="F143" s="206"/>
      <c r="J143" s="206"/>
      <c r="N143" s="206"/>
      <c r="R143" s="206"/>
      <c r="V143" s="206"/>
      <c r="Z143" s="206"/>
      <c r="AD143" s="206"/>
      <c r="AH143" s="206"/>
      <c r="AL143" s="206"/>
      <c r="AP143" s="206"/>
      <c r="AT143" s="206"/>
      <c r="AX143" s="206"/>
      <c r="BB143" s="206"/>
      <c r="BF143" s="206"/>
      <c r="BJ143" s="206"/>
    </row>
    <row r="144" spans="3:62">
      <c r="C144" s="206"/>
      <c r="F144" s="206"/>
      <c r="J144" s="206"/>
      <c r="N144" s="206"/>
      <c r="R144" s="206"/>
      <c r="V144" s="206"/>
      <c r="Z144" s="206"/>
      <c r="AD144" s="206"/>
      <c r="AH144" s="206"/>
      <c r="AL144" s="206"/>
      <c r="AP144" s="206"/>
      <c r="AT144" s="206"/>
      <c r="AX144" s="206"/>
      <c r="BB144" s="206"/>
      <c r="BF144" s="206"/>
      <c r="BJ144" s="206"/>
    </row>
    <row r="145" spans="3:42">
      <c r="C145" s="206"/>
      <c r="AP145" s="206"/>
    </row>
    <row r="146" spans="3:42">
      <c r="C146" s="206"/>
      <c r="AP146" s="206"/>
    </row>
    <row r="147" spans="3:42">
      <c r="C147" s="206"/>
      <c r="AP147" s="206"/>
    </row>
    <row r="148" spans="3:42">
      <c r="C148" s="206"/>
      <c r="AP148" s="206"/>
    </row>
    <row r="149" spans="3:42">
      <c r="C149" s="206"/>
      <c r="AP149" s="206"/>
    </row>
    <row r="150" spans="3:42">
      <c r="C150" s="206"/>
      <c r="AP150" s="206"/>
    </row>
    <row r="151" spans="3:42">
      <c r="C151" s="206"/>
      <c r="AP151" s="206"/>
    </row>
    <row r="152" spans="3:42">
      <c r="C152" s="206"/>
      <c r="AP152" s="206"/>
    </row>
    <row r="153" spans="3:42">
      <c r="C153" s="206"/>
      <c r="AP153" s="206"/>
    </row>
    <row r="154" spans="3:42">
      <c r="C154" s="206"/>
      <c r="AP154" s="206"/>
    </row>
    <row r="155" spans="3:42">
      <c r="C155" s="206"/>
      <c r="AP155" s="206"/>
    </row>
    <row r="156" spans="3:42">
      <c r="C156" s="206"/>
      <c r="AP156" s="206"/>
    </row>
    <row r="157" spans="3:42">
      <c r="C157" s="206"/>
      <c r="AP157" s="206"/>
    </row>
    <row r="158" spans="3:42">
      <c r="C158" s="206"/>
      <c r="AP158" s="206"/>
    </row>
    <row r="159" spans="3:42">
      <c r="C159" s="206"/>
      <c r="AP159" s="206"/>
    </row>
    <row r="160" spans="3:42">
      <c r="C160" s="206"/>
      <c r="AP160" s="206"/>
    </row>
    <row r="161" spans="3:42">
      <c r="C161" s="206"/>
      <c r="AP161" s="206"/>
    </row>
    <row r="162" spans="3:42">
      <c r="C162" s="206"/>
      <c r="AP162" s="206"/>
    </row>
    <row r="163" spans="3:42">
      <c r="C163" s="206"/>
      <c r="AP163" s="206"/>
    </row>
    <row r="164" spans="3:42">
      <c r="C164" s="206"/>
      <c r="AP164" s="206"/>
    </row>
    <row r="165" spans="3:42">
      <c r="C165" s="206"/>
      <c r="AP165" s="206"/>
    </row>
    <row r="166" spans="3:42">
      <c r="C166" s="206"/>
      <c r="AP166" s="206"/>
    </row>
    <row r="167" spans="3:42">
      <c r="C167" s="206"/>
      <c r="AP167" s="206"/>
    </row>
    <row r="168" spans="3:42">
      <c r="C168" s="206"/>
      <c r="AP168" s="206"/>
    </row>
    <row r="169" spans="3:42">
      <c r="C169" s="206"/>
      <c r="AP169" s="206"/>
    </row>
    <row r="170" spans="3:42">
      <c r="C170" s="206"/>
      <c r="AP170" s="206"/>
    </row>
    <row r="171" spans="3:42">
      <c r="C171" s="206"/>
      <c r="AP171" s="206"/>
    </row>
    <row r="172" spans="3:42">
      <c r="C172" s="206"/>
      <c r="AP172" s="206"/>
    </row>
    <row r="173" spans="3:42">
      <c r="C173" s="206"/>
      <c r="AP173" s="206"/>
    </row>
    <row r="174" spans="3:42">
      <c r="C174" s="206"/>
      <c r="AP174" s="206"/>
    </row>
    <row r="175" spans="3:42">
      <c r="C175" s="206"/>
      <c r="AP175" s="206"/>
    </row>
    <row r="176" spans="3:42">
      <c r="C176" s="206"/>
      <c r="AP176" s="206"/>
    </row>
    <row r="177" spans="3:42">
      <c r="C177" s="206"/>
      <c r="AP177" s="206"/>
    </row>
    <row r="178" spans="3:42">
      <c r="C178" s="206"/>
      <c r="AP178" s="206"/>
    </row>
    <row r="179" spans="3:42">
      <c r="C179" s="206"/>
      <c r="AP179" s="206"/>
    </row>
    <row r="180" spans="3:42">
      <c r="C180" s="206"/>
      <c r="AP180" s="206"/>
    </row>
    <row r="181" spans="3:42">
      <c r="C181" s="206"/>
      <c r="AP181" s="206"/>
    </row>
    <row r="182" spans="3:42">
      <c r="C182" s="206"/>
      <c r="AP182" s="206"/>
    </row>
    <row r="183" spans="3:42">
      <c r="C183" s="206"/>
      <c r="AP183" s="206"/>
    </row>
    <row r="184" spans="3:42">
      <c r="C184" s="206"/>
      <c r="AP184" s="206"/>
    </row>
    <row r="185" spans="3:42">
      <c r="C185" s="206"/>
      <c r="AP185" s="206"/>
    </row>
    <row r="186" spans="3:42">
      <c r="C186" s="206"/>
      <c r="AP186" s="206"/>
    </row>
    <row r="187" spans="3:42">
      <c r="C187" s="206"/>
      <c r="AP187" s="206"/>
    </row>
    <row r="188" spans="3:42">
      <c r="C188" s="206"/>
      <c r="AP188" s="206"/>
    </row>
    <row r="189" spans="3:42">
      <c r="C189" s="206"/>
      <c r="AP189" s="206"/>
    </row>
    <row r="190" spans="3:42">
      <c r="C190" s="206"/>
      <c r="AP190" s="206"/>
    </row>
    <row r="191" spans="3:42">
      <c r="C191" s="206"/>
      <c r="AP191" s="206"/>
    </row>
    <row r="192" spans="3:42">
      <c r="C192" s="206"/>
      <c r="AP192" s="206"/>
    </row>
    <row r="193" spans="3:42">
      <c r="C193" s="206"/>
      <c r="AP193" s="206"/>
    </row>
    <row r="194" spans="3:42">
      <c r="C194" s="206"/>
      <c r="AP194" s="206"/>
    </row>
    <row r="195" spans="3:42">
      <c r="C195" s="206"/>
      <c r="AP195" s="206"/>
    </row>
    <row r="196" spans="3:42">
      <c r="C196" s="206"/>
      <c r="AP196" s="206"/>
    </row>
    <row r="197" spans="3:42">
      <c r="C197" s="206"/>
      <c r="AP197" s="206"/>
    </row>
    <row r="198" spans="3:42">
      <c r="C198" s="206"/>
      <c r="AP198" s="206"/>
    </row>
    <row r="199" spans="3:42">
      <c r="C199" s="206"/>
      <c r="AP199" s="206"/>
    </row>
    <row r="200" spans="3:42">
      <c r="C200" s="206"/>
      <c r="AP200" s="206"/>
    </row>
    <row r="201" spans="3:42">
      <c r="C201" s="206"/>
      <c r="AP201" s="206"/>
    </row>
    <row r="202" spans="3:42">
      <c r="C202" s="206"/>
      <c r="AP202" s="206"/>
    </row>
    <row r="203" spans="3:42">
      <c r="C203" s="206"/>
      <c r="AP203" s="206"/>
    </row>
    <row r="204" spans="3:42">
      <c r="C204" s="206"/>
      <c r="AP204" s="206"/>
    </row>
    <row r="205" spans="3:42">
      <c r="C205" s="206"/>
      <c r="AP205" s="206"/>
    </row>
    <row r="206" spans="3:42">
      <c r="C206" s="206"/>
      <c r="AP206" s="206"/>
    </row>
    <row r="207" spans="3:42">
      <c r="C207" s="206"/>
      <c r="AP207" s="206"/>
    </row>
    <row r="208" spans="3:42">
      <c r="C208" s="206"/>
      <c r="AP208" s="206"/>
    </row>
    <row r="209" spans="3:42">
      <c r="C209" s="206"/>
      <c r="AP209" s="206"/>
    </row>
    <row r="210" spans="3:42">
      <c r="C210" s="206"/>
      <c r="AP210" s="206"/>
    </row>
    <row r="211" spans="3:42">
      <c r="C211" s="206"/>
      <c r="AP211" s="206"/>
    </row>
    <row r="212" spans="3:42">
      <c r="C212" s="206"/>
      <c r="AP212" s="206"/>
    </row>
    <row r="213" spans="3:42">
      <c r="C213" s="206"/>
      <c r="AP213" s="206"/>
    </row>
    <row r="214" spans="3:42">
      <c r="C214" s="206"/>
      <c r="AP214" s="206"/>
    </row>
    <row r="215" spans="3:42">
      <c r="C215" s="206"/>
      <c r="AP215" s="206"/>
    </row>
    <row r="216" spans="3:42">
      <c r="C216" s="206"/>
      <c r="AP216" s="206"/>
    </row>
    <row r="217" spans="3:42">
      <c r="C217" s="206"/>
      <c r="AP217" s="206"/>
    </row>
    <row r="218" spans="3:42">
      <c r="C218" s="206"/>
      <c r="AP218" s="206"/>
    </row>
    <row r="219" spans="3:42">
      <c r="C219" s="206"/>
      <c r="AP219" s="206"/>
    </row>
    <row r="220" spans="3:42">
      <c r="C220" s="206"/>
      <c r="AP220" s="206"/>
    </row>
    <row r="221" spans="3:42">
      <c r="C221" s="206"/>
      <c r="AP221" s="206"/>
    </row>
    <row r="222" spans="3:42">
      <c r="C222" s="206"/>
      <c r="AP222" s="206"/>
    </row>
    <row r="223" spans="3:42">
      <c r="C223" s="206"/>
      <c r="AP223" s="206"/>
    </row>
    <row r="224" spans="3:42">
      <c r="C224" s="206"/>
      <c r="AP224" s="206"/>
    </row>
    <row r="225" spans="3:42">
      <c r="C225" s="206"/>
      <c r="AP225" s="206"/>
    </row>
    <row r="226" spans="3:42">
      <c r="C226" s="206"/>
      <c r="AP226" s="206"/>
    </row>
    <row r="227" spans="3:42">
      <c r="C227" s="206"/>
      <c r="AP227" s="206"/>
    </row>
    <row r="228" spans="3:42">
      <c r="C228" s="206"/>
      <c r="AP228" s="206"/>
    </row>
    <row r="229" spans="3:42">
      <c r="C229" s="206"/>
      <c r="AP229" s="206"/>
    </row>
    <row r="230" spans="3:42">
      <c r="C230" s="206"/>
      <c r="AP230" s="206"/>
    </row>
    <row r="231" spans="3:42">
      <c r="C231" s="206"/>
      <c r="AP231" s="206"/>
    </row>
    <row r="232" spans="3:42">
      <c r="C232" s="206"/>
      <c r="AP232" s="206"/>
    </row>
    <row r="233" spans="3:42">
      <c r="C233" s="206"/>
      <c r="AP233" s="206"/>
    </row>
    <row r="234" spans="3:42">
      <c r="C234" s="206"/>
      <c r="AP234" s="206"/>
    </row>
  </sheetData>
  <mergeCells count="21">
    <mergeCell ref="BZ5:CB5"/>
    <mergeCell ref="BF5:BH5"/>
    <mergeCell ref="BJ5:BL5"/>
    <mergeCell ref="BN5:BP5"/>
    <mergeCell ref="BR5:BT5"/>
    <mergeCell ref="BV5:BX5"/>
    <mergeCell ref="AL5:AN5"/>
    <mergeCell ref="AP5:AR5"/>
    <mergeCell ref="AT5:AV5"/>
    <mergeCell ref="AX5:AZ5"/>
    <mergeCell ref="BB5:BD5"/>
    <mergeCell ref="R5:T5"/>
    <mergeCell ref="V5:X5"/>
    <mergeCell ref="Z5:AB5"/>
    <mergeCell ref="AD5:AF5"/>
    <mergeCell ref="AH5:AJ5"/>
    <mergeCell ref="B5:B6"/>
    <mergeCell ref="C5:D5"/>
    <mergeCell ref="F5:H5"/>
    <mergeCell ref="J5:L5"/>
    <mergeCell ref="N5:P5"/>
  </mergeCells>
  <hyperlinks>
    <hyperlink ref="B80" location="Índice!A1" display="     Volver a Índice" xr:uid="{00000000-0004-0000-3400-000000000000}"/>
  </hyperlinks>
  <pageMargins left="0.7" right="0.7" top="0.75" bottom="0.75" header="0.51180555555555496" footer="0.51180555555555496"/>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80"/>
  <sheetViews>
    <sheetView topLeftCell="A44" zoomScaleNormal="100" workbookViewId="0">
      <selection activeCell="D73" sqref="D73"/>
    </sheetView>
  </sheetViews>
  <sheetFormatPr baseColWidth="10" defaultColWidth="9.140625" defaultRowHeight="15"/>
  <cols>
    <col min="1" max="1" width="94.5703125" customWidth="1"/>
    <col min="2" max="4" width="19.5703125" customWidth="1"/>
  </cols>
  <sheetData>
    <row r="1" spans="1:11">
      <c r="A1" s="423" t="s">
        <v>262</v>
      </c>
      <c r="B1" s="423"/>
      <c r="C1" s="423"/>
      <c r="D1" s="423"/>
      <c r="E1" s="423"/>
      <c r="F1" s="423"/>
      <c r="G1" s="423"/>
      <c r="H1" s="423"/>
      <c r="I1" s="423"/>
      <c r="J1" s="423"/>
      <c r="K1" s="423"/>
    </row>
    <row r="2" spans="1:11">
      <c r="A2" s="424" t="s">
        <v>263</v>
      </c>
      <c r="B2" s="424"/>
      <c r="C2" s="424"/>
      <c r="D2" s="424"/>
      <c r="E2" s="424"/>
      <c r="F2" s="424"/>
      <c r="G2" s="424"/>
      <c r="H2" s="424"/>
      <c r="I2" s="424"/>
      <c r="J2" s="424"/>
      <c r="K2" s="424"/>
    </row>
    <row r="3" spans="1:11">
      <c r="A3" s="425"/>
      <c r="B3" s="425"/>
      <c r="C3" s="425"/>
      <c r="D3" s="425"/>
      <c r="E3" s="425"/>
      <c r="F3" s="425"/>
      <c r="G3" s="425"/>
      <c r="H3" s="425"/>
      <c r="I3" s="425"/>
      <c r="J3" s="425"/>
      <c r="K3" s="425"/>
    </row>
    <row r="4" spans="1:11">
      <c r="A4" s="426" t="s">
        <v>264</v>
      </c>
      <c r="B4" s="426"/>
      <c r="C4" s="426"/>
      <c r="D4" s="426"/>
      <c r="E4" s="426"/>
      <c r="F4" s="426"/>
      <c r="G4" s="426"/>
      <c r="H4" s="426"/>
      <c r="I4" s="426"/>
      <c r="J4" s="426"/>
      <c r="K4" s="426"/>
    </row>
    <row r="5" spans="1:11">
      <c r="A5" s="427" t="s">
        <v>265</v>
      </c>
      <c r="B5" s="427"/>
      <c r="C5" s="427"/>
      <c r="D5" s="427"/>
      <c r="E5" s="427"/>
      <c r="F5" s="427"/>
      <c r="G5" s="427"/>
      <c r="H5" s="427"/>
      <c r="I5" s="427"/>
      <c r="J5" s="427"/>
      <c r="K5" s="427"/>
    </row>
    <row r="6" spans="1:11">
      <c r="A6" s="425"/>
      <c r="B6" s="425"/>
      <c r="C6" s="425"/>
      <c r="D6" s="425"/>
      <c r="E6" s="425"/>
      <c r="F6" s="425"/>
      <c r="G6" s="425"/>
      <c r="H6" s="425"/>
      <c r="I6" s="425"/>
      <c r="J6" s="425"/>
      <c r="K6" s="425"/>
    </row>
    <row r="7" spans="1:11">
      <c r="A7" s="149" t="s">
        <v>30</v>
      </c>
      <c r="B7" s="150" t="s">
        <v>37</v>
      </c>
      <c r="C7" s="150" t="s">
        <v>38</v>
      </c>
      <c r="D7" s="150" t="s">
        <v>39</v>
      </c>
    </row>
    <row r="8" spans="1:11" ht="15" customHeight="1">
      <c r="A8" s="428" t="s">
        <v>92</v>
      </c>
      <c r="B8" s="428"/>
      <c r="C8" s="428"/>
      <c r="D8" s="428"/>
    </row>
    <row r="9" spans="1:11">
      <c r="A9" s="152" t="s">
        <v>348</v>
      </c>
      <c r="B9" s="177">
        <v>16545333</v>
      </c>
      <c r="C9" s="177">
        <v>26535097</v>
      </c>
      <c r="D9" s="177">
        <v>32767619</v>
      </c>
      <c r="F9" s="210"/>
      <c r="G9" s="210"/>
      <c r="H9" s="210"/>
    </row>
    <row r="10" spans="1:11">
      <c r="A10" s="152" t="s">
        <v>349</v>
      </c>
      <c r="B10" s="177">
        <v>249585</v>
      </c>
      <c r="C10" s="177">
        <v>98215</v>
      </c>
      <c r="D10" s="177">
        <v>167165</v>
      </c>
      <c r="F10" s="210">
        <f t="shared" ref="F10:G17" si="0">C10/B10-1</f>
        <v>-0.60648676803493795</v>
      </c>
      <c r="G10" s="210">
        <f t="shared" si="0"/>
        <v>0.70203125795448762</v>
      </c>
      <c r="H10" s="210">
        <f t="shared" ref="H10:H17" si="1">D10/B10-1</f>
        <v>-0.33022817877676947</v>
      </c>
    </row>
    <row r="11" spans="1:11" ht="39">
      <c r="A11" s="152" t="s">
        <v>350</v>
      </c>
      <c r="B11" s="177">
        <v>1183508</v>
      </c>
      <c r="C11" s="177">
        <v>1943389</v>
      </c>
      <c r="D11" s="177">
        <v>1753120</v>
      </c>
      <c r="F11" s="210">
        <f t="shared" si="0"/>
        <v>0.6420581863409458</v>
      </c>
      <c r="G11" s="210">
        <f t="shared" si="0"/>
        <v>-9.7905771824374876E-2</v>
      </c>
      <c r="H11" s="210">
        <f t="shared" si="1"/>
        <v>0.48129121222670235</v>
      </c>
    </row>
    <row r="12" spans="1:11">
      <c r="A12" s="152" t="s">
        <v>351</v>
      </c>
      <c r="B12" s="177">
        <v>842557</v>
      </c>
      <c r="C12" s="177">
        <v>899732</v>
      </c>
      <c r="D12" s="177">
        <v>812549</v>
      </c>
      <c r="F12" s="210">
        <f t="shared" si="0"/>
        <v>6.7858910435733222E-2</v>
      </c>
      <c r="G12" s="210">
        <f t="shared" si="0"/>
        <v>-9.6898854325510264E-2</v>
      </c>
      <c r="H12" s="210">
        <f t="shared" si="1"/>
        <v>-3.5615394566777092E-2</v>
      </c>
    </row>
    <row r="13" spans="1:11">
      <c r="A13" s="152" t="s">
        <v>352</v>
      </c>
      <c r="B13" s="177">
        <v>1604835</v>
      </c>
      <c r="C13" s="177">
        <v>2382738</v>
      </c>
      <c r="D13" s="177">
        <v>2247931</v>
      </c>
      <c r="F13" s="210">
        <f t="shared" si="0"/>
        <v>0.48472459785585431</v>
      </c>
      <c r="G13" s="210">
        <f t="shared" si="0"/>
        <v>-5.6576509880649883E-2</v>
      </c>
      <c r="H13" s="210">
        <f t="shared" si="1"/>
        <v>0.40072406197521859</v>
      </c>
    </row>
    <row r="14" spans="1:11" ht="26.25">
      <c r="A14" s="152" t="s">
        <v>353</v>
      </c>
      <c r="B14" s="177">
        <v>6988354</v>
      </c>
      <c r="C14" s="177">
        <v>8531517</v>
      </c>
      <c r="D14" s="177">
        <v>11323641</v>
      </c>
      <c r="F14" s="210">
        <f t="shared" si="0"/>
        <v>0.22081923726245112</v>
      </c>
      <c r="G14" s="210">
        <f t="shared" si="0"/>
        <v>0.32727169154090641</v>
      </c>
      <c r="H14" s="210">
        <f t="shared" si="1"/>
        <v>0.62035881410701288</v>
      </c>
    </row>
    <row r="15" spans="1:11" ht="26.25">
      <c r="A15" s="152" t="s">
        <v>354</v>
      </c>
      <c r="B15" s="177">
        <v>2519444</v>
      </c>
      <c r="C15" s="177">
        <v>6254093</v>
      </c>
      <c r="D15" s="177">
        <v>8259707</v>
      </c>
      <c r="F15" s="210">
        <f t="shared" si="0"/>
        <v>1.4823306253284456</v>
      </c>
      <c r="G15" s="210">
        <f t="shared" si="0"/>
        <v>0.32068822769344818</v>
      </c>
      <c r="H15" s="210">
        <f t="shared" si="1"/>
        <v>2.2783848341141932</v>
      </c>
    </row>
    <row r="16" spans="1:11" ht="39">
      <c r="A16" s="152" t="s">
        <v>355</v>
      </c>
      <c r="B16" s="177">
        <v>2496317</v>
      </c>
      <c r="C16" s="177">
        <v>5167378</v>
      </c>
      <c r="D16" s="177">
        <v>5902149</v>
      </c>
      <c r="F16" s="210">
        <f t="shared" si="0"/>
        <v>1.0700007250681702</v>
      </c>
      <c r="G16" s="210">
        <f t="shared" si="0"/>
        <v>0.14219416500979798</v>
      </c>
      <c r="H16" s="210">
        <f t="shared" si="1"/>
        <v>1.3643427497389156</v>
      </c>
    </row>
    <row r="17" spans="1:11">
      <c r="A17" s="152" t="s">
        <v>356</v>
      </c>
      <c r="B17" s="177">
        <v>15042043</v>
      </c>
      <c r="C17" s="177">
        <v>24377330</v>
      </c>
      <c r="D17" s="177">
        <v>29653713</v>
      </c>
      <c r="F17" s="210">
        <f t="shared" si="0"/>
        <v>0.6206129712566304</v>
      </c>
      <c r="G17" s="210">
        <f t="shared" si="0"/>
        <v>0.21644630482501581</v>
      </c>
      <c r="H17" s="210">
        <f t="shared" si="1"/>
        <v>0.97138866043661753</v>
      </c>
    </row>
    <row r="18" spans="1:11">
      <c r="A18" s="152" t="s">
        <v>357</v>
      </c>
      <c r="B18" s="177">
        <v>1503290</v>
      </c>
      <c r="C18" s="177">
        <v>2157767</v>
      </c>
      <c r="D18" s="177">
        <v>3113906</v>
      </c>
      <c r="F18" s="210"/>
      <c r="G18" s="210"/>
      <c r="H18" s="210"/>
    </row>
    <row r="19" spans="1:11">
      <c r="A19" s="152" t="s">
        <v>348</v>
      </c>
      <c r="B19" s="177">
        <v>16545333</v>
      </c>
      <c r="C19" s="177">
        <v>26535097</v>
      </c>
      <c r="D19" s="177">
        <v>32767619</v>
      </c>
      <c r="F19" s="210"/>
      <c r="G19" s="210"/>
      <c r="H19" s="210"/>
    </row>
    <row r="22" spans="1:11">
      <c r="A22" s="156" t="s">
        <v>177</v>
      </c>
    </row>
    <row r="23" spans="1:11">
      <c r="A23" t="s">
        <v>271</v>
      </c>
    </row>
    <row r="25" spans="1:11">
      <c r="A25" s="156" t="s">
        <v>178</v>
      </c>
    </row>
    <row r="26" spans="1:11">
      <c r="A26" t="s">
        <v>179</v>
      </c>
    </row>
    <row r="29" spans="1:11">
      <c r="A29" s="423" t="s">
        <v>262</v>
      </c>
      <c r="B29" s="423"/>
      <c r="C29" s="423"/>
      <c r="D29" s="423"/>
      <c r="E29" s="423"/>
      <c r="F29" s="423"/>
      <c r="G29" s="423"/>
      <c r="H29" s="423"/>
      <c r="I29" s="423"/>
      <c r="J29" s="423"/>
      <c r="K29" s="423"/>
    </row>
    <row r="30" spans="1:11">
      <c r="A30" s="424" t="s">
        <v>263</v>
      </c>
      <c r="B30" s="424"/>
      <c r="C30" s="424"/>
      <c r="D30" s="424"/>
      <c r="E30" s="424"/>
      <c r="F30" s="424"/>
      <c r="G30" s="424"/>
      <c r="H30" s="424"/>
      <c r="I30" s="424"/>
      <c r="J30" s="424"/>
      <c r="K30" s="424"/>
    </row>
    <row r="31" spans="1:11">
      <c r="A31" s="425"/>
      <c r="B31" s="425"/>
      <c r="C31" s="425"/>
      <c r="D31" s="425"/>
      <c r="E31" s="425"/>
      <c r="F31" s="425"/>
      <c r="G31" s="425"/>
      <c r="H31" s="425"/>
      <c r="I31" s="425"/>
      <c r="J31" s="425"/>
      <c r="K31" s="425"/>
    </row>
    <row r="32" spans="1:11">
      <c r="A32" s="426" t="s">
        <v>358</v>
      </c>
      <c r="B32" s="426"/>
      <c r="C32" s="426"/>
      <c r="D32" s="426"/>
      <c r="E32" s="426"/>
      <c r="F32" s="426"/>
      <c r="G32" s="426"/>
      <c r="H32" s="426"/>
      <c r="I32" s="426"/>
      <c r="J32" s="426"/>
      <c r="K32" s="426"/>
    </row>
    <row r="33" spans="1:11">
      <c r="A33" s="427" t="s">
        <v>359</v>
      </c>
      <c r="B33" s="427"/>
      <c r="C33" s="427"/>
      <c r="D33" s="427"/>
      <c r="E33" s="427"/>
      <c r="F33" s="427"/>
      <c r="G33" s="427"/>
      <c r="H33" s="427"/>
      <c r="I33" s="427"/>
      <c r="J33" s="427"/>
      <c r="K33" s="427"/>
    </row>
    <row r="34" spans="1:11">
      <c r="A34" s="425"/>
      <c r="B34" s="425"/>
      <c r="C34" s="425"/>
      <c r="D34" s="425"/>
      <c r="E34" s="425"/>
      <c r="F34" s="425"/>
      <c r="G34" s="425"/>
      <c r="H34" s="425"/>
      <c r="I34" s="425"/>
      <c r="J34" s="425"/>
      <c r="K34" s="425"/>
    </row>
    <row r="35" spans="1:11" ht="15" customHeight="1">
      <c r="A35" s="149" t="s">
        <v>30</v>
      </c>
      <c r="B35" s="428" t="s">
        <v>360</v>
      </c>
      <c r="C35" s="428"/>
      <c r="D35" s="428"/>
    </row>
    <row r="36" spans="1:11">
      <c r="A36" s="149" t="s">
        <v>30</v>
      </c>
      <c r="B36" s="152" t="s">
        <v>37</v>
      </c>
      <c r="C36" s="152" t="s">
        <v>38</v>
      </c>
      <c r="D36" s="152" t="s">
        <v>39</v>
      </c>
    </row>
    <row r="37" spans="1:11" ht="15" customHeight="1">
      <c r="A37" s="428" t="s">
        <v>92</v>
      </c>
      <c r="B37" s="428"/>
      <c r="C37" s="428"/>
      <c r="D37" s="428"/>
    </row>
    <row r="38" spans="1:11">
      <c r="A38" s="152" t="s">
        <v>361</v>
      </c>
      <c r="B38" s="175">
        <v>404.6</v>
      </c>
      <c r="C38" s="175">
        <v>491.1</v>
      </c>
      <c r="D38" s="175">
        <v>513.5</v>
      </c>
      <c r="F38" s="210"/>
      <c r="G38" s="210"/>
      <c r="H38" s="210"/>
    </row>
    <row r="39" spans="1:11">
      <c r="A39" s="152" t="s">
        <v>349</v>
      </c>
      <c r="B39" s="175">
        <v>9.1999999999999993</v>
      </c>
      <c r="C39" s="175">
        <v>4.8</v>
      </c>
      <c r="D39" s="175">
        <v>6</v>
      </c>
      <c r="F39" s="210">
        <f t="shared" ref="F39:G46" si="2">C39/B39-1</f>
        <v>-0.47826086956521741</v>
      </c>
      <c r="G39" s="210">
        <f t="shared" si="2"/>
        <v>0.25</v>
      </c>
      <c r="H39" s="210">
        <f t="shared" ref="H39:H46" si="3">D39/B39-1</f>
        <v>-0.34782608695652173</v>
      </c>
    </row>
    <row r="40" spans="1:11" ht="39">
      <c r="A40" s="152" t="s">
        <v>350</v>
      </c>
      <c r="B40" s="175">
        <v>33.6</v>
      </c>
      <c r="C40" s="175">
        <v>28.8</v>
      </c>
      <c r="D40" s="175">
        <v>26.2</v>
      </c>
      <c r="F40" s="210">
        <f t="shared" si="2"/>
        <v>-0.1428571428571429</v>
      </c>
      <c r="G40" s="210">
        <f t="shared" si="2"/>
        <v>-9.027777777777779E-2</v>
      </c>
      <c r="H40" s="210">
        <f t="shared" si="3"/>
        <v>-0.22023809523809534</v>
      </c>
    </row>
    <row r="41" spans="1:11">
      <c r="A41" s="152" t="s">
        <v>351</v>
      </c>
      <c r="B41" s="175">
        <v>28.7</v>
      </c>
      <c r="C41" s="175">
        <v>22.8</v>
      </c>
      <c r="D41" s="175">
        <v>20.3</v>
      </c>
      <c r="F41" s="210">
        <f t="shared" si="2"/>
        <v>-0.20557491289198604</v>
      </c>
      <c r="G41" s="210">
        <f t="shared" si="2"/>
        <v>-0.10964912280701755</v>
      </c>
      <c r="H41" s="210">
        <f t="shared" si="3"/>
        <v>-0.29268292682926822</v>
      </c>
    </row>
    <row r="42" spans="1:11">
      <c r="A42" s="152" t="s">
        <v>352</v>
      </c>
      <c r="B42" s="175">
        <v>59.9</v>
      </c>
      <c r="C42" s="175">
        <v>55.3</v>
      </c>
      <c r="D42" s="175">
        <v>47</v>
      </c>
      <c r="F42" s="210">
        <f t="shared" si="2"/>
        <v>-7.6794657762938257E-2</v>
      </c>
      <c r="G42" s="210">
        <f t="shared" si="2"/>
        <v>-0.15009041591320071</v>
      </c>
      <c r="H42" s="210">
        <f t="shared" si="3"/>
        <v>-0.21535893155258767</v>
      </c>
    </row>
    <row r="43" spans="1:11" ht="26.25">
      <c r="A43" s="152" t="s">
        <v>353</v>
      </c>
      <c r="B43" s="175">
        <v>174.4</v>
      </c>
      <c r="C43" s="175">
        <v>205.4</v>
      </c>
      <c r="D43" s="175">
        <v>212.9</v>
      </c>
      <c r="F43" s="210">
        <f t="shared" si="2"/>
        <v>0.17775229357798161</v>
      </c>
      <c r="G43" s="210">
        <f t="shared" si="2"/>
        <v>3.6514118792599914E-2</v>
      </c>
      <c r="H43" s="210">
        <f t="shared" si="3"/>
        <v>0.22075688073394484</v>
      </c>
    </row>
    <row r="44" spans="1:11" ht="26.25">
      <c r="A44" s="152" t="s">
        <v>354</v>
      </c>
      <c r="B44" s="175">
        <v>34.5</v>
      </c>
      <c r="C44" s="175">
        <v>61.2</v>
      </c>
      <c r="D44" s="175">
        <v>74.5</v>
      </c>
      <c r="F44" s="210">
        <f t="shared" si="2"/>
        <v>0.77391304347826084</v>
      </c>
      <c r="G44" s="210">
        <f t="shared" si="2"/>
        <v>0.21732026143790839</v>
      </c>
      <c r="H44" s="210">
        <f t="shared" si="3"/>
        <v>1.1594202898550723</v>
      </c>
    </row>
    <row r="45" spans="1:11" ht="39">
      <c r="A45" s="152" t="s">
        <v>355</v>
      </c>
      <c r="B45" s="175">
        <v>93</v>
      </c>
      <c r="C45" s="175">
        <v>135.6</v>
      </c>
      <c r="D45" s="175">
        <v>146.9</v>
      </c>
      <c r="F45" s="210">
        <f t="shared" si="2"/>
        <v>0.45806451612903221</v>
      </c>
      <c r="G45" s="210">
        <f t="shared" si="2"/>
        <v>8.3333333333333481E-2</v>
      </c>
      <c r="H45" s="210">
        <f t="shared" si="3"/>
        <v>0.5795698924731183</v>
      </c>
    </row>
    <row r="46" spans="1:11">
      <c r="A46" s="152" t="s">
        <v>361</v>
      </c>
      <c r="B46" s="175">
        <v>404.6</v>
      </c>
      <c r="C46" s="175">
        <v>491.1</v>
      </c>
      <c r="D46" s="175">
        <v>513.5</v>
      </c>
      <c r="F46" s="210">
        <f t="shared" si="2"/>
        <v>0.2137913989125062</v>
      </c>
      <c r="G46" s="210">
        <f t="shared" si="2"/>
        <v>4.5611891671757165E-2</v>
      </c>
      <c r="H46" s="210">
        <f t="shared" si="3"/>
        <v>0.26915472071181412</v>
      </c>
    </row>
    <row r="47" spans="1:11">
      <c r="F47" s="210"/>
      <c r="G47" s="210"/>
      <c r="H47" s="210"/>
    </row>
    <row r="48" spans="1:11">
      <c r="F48" s="210"/>
      <c r="G48" s="210"/>
      <c r="H48" s="210"/>
    </row>
    <row r="49" spans="1:11">
      <c r="A49" s="156" t="s">
        <v>177</v>
      </c>
    </row>
    <row r="50" spans="1:11">
      <c r="A50" t="s">
        <v>271</v>
      </c>
    </row>
    <row r="52" spans="1:11">
      <c r="A52" s="156" t="s">
        <v>178</v>
      </c>
    </row>
    <row r="53" spans="1:11">
      <c r="A53" t="s">
        <v>179</v>
      </c>
    </row>
    <row r="56" spans="1:11">
      <c r="A56" s="423" t="s">
        <v>262</v>
      </c>
      <c r="B56" s="423"/>
      <c r="C56" s="423"/>
      <c r="D56" s="423"/>
      <c r="E56" s="423"/>
      <c r="F56" s="423"/>
      <c r="G56" s="423"/>
      <c r="H56" s="423"/>
      <c r="I56" s="423"/>
      <c r="J56" s="423"/>
      <c r="K56" s="423"/>
    </row>
    <row r="57" spans="1:11">
      <c r="A57" s="424" t="s">
        <v>263</v>
      </c>
      <c r="B57" s="424"/>
      <c r="C57" s="424"/>
      <c r="D57" s="424"/>
      <c r="E57" s="424"/>
      <c r="F57" s="424"/>
      <c r="G57" s="424"/>
      <c r="H57" s="424"/>
      <c r="I57" s="424"/>
      <c r="J57" s="424"/>
      <c r="K57" s="424"/>
    </row>
    <row r="58" spans="1:11">
      <c r="A58" s="425"/>
      <c r="B58" s="425"/>
      <c r="C58" s="425"/>
      <c r="D58" s="425"/>
      <c r="E58" s="425"/>
      <c r="F58" s="425"/>
      <c r="G58" s="425"/>
      <c r="H58" s="425"/>
      <c r="I58" s="425"/>
      <c r="J58" s="425"/>
      <c r="K58" s="425"/>
    </row>
    <row r="59" spans="1:11">
      <c r="A59" s="426" t="s">
        <v>358</v>
      </c>
      <c r="B59" s="426"/>
      <c r="C59" s="426"/>
      <c r="D59" s="426"/>
      <c r="E59" s="426"/>
      <c r="F59" s="426"/>
      <c r="G59" s="426"/>
      <c r="H59" s="426"/>
      <c r="I59" s="426"/>
      <c r="J59" s="426"/>
      <c r="K59" s="426"/>
    </row>
    <row r="60" spans="1:11">
      <c r="A60" s="427" t="s">
        <v>359</v>
      </c>
      <c r="B60" s="427"/>
      <c r="C60" s="427"/>
      <c r="D60" s="427"/>
      <c r="E60" s="427"/>
      <c r="F60" s="427"/>
      <c r="G60" s="427"/>
      <c r="H60" s="427"/>
      <c r="I60" s="427"/>
      <c r="J60" s="427"/>
      <c r="K60" s="427"/>
    </row>
    <row r="61" spans="1:11">
      <c r="A61" s="425"/>
      <c r="B61" s="425"/>
      <c r="C61" s="425"/>
      <c r="D61" s="425"/>
      <c r="E61" s="425"/>
      <c r="F61" s="425"/>
      <c r="G61" s="425"/>
      <c r="H61" s="425"/>
      <c r="I61" s="425"/>
      <c r="J61" s="425"/>
      <c r="K61" s="425"/>
    </row>
    <row r="62" spans="1:11" ht="15" customHeight="1">
      <c r="A62" s="149" t="s">
        <v>30</v>
      </c>
      <c r="B62" s="436" t="s">
        <v>362</v>
      </c>
      <c r="C62" s="436"/>
      <c r="D62" s="436"/>
    </row>
    <row r="63" spans="1:11">
      <c r="A63" s="149" t="s">
        <v>30</v>
      </c>
      <c r="B63" s="152" t="s">
        <v>37</v>
      </c>
      <c r="C63" s="152" t="s">
        <v>38</v>
      </c>
      <c r="D63" s="152" t="s">
        <v>39</v>
      </c>
    </row>
    <row r="64" spans="1:11" ht="15" customHeight="1">
      <c r="A64" s="428" t="s">
        <v>92</v>
      </c>
      <c r="B64" s="428"/>
      <c r="C64" s="428"/>
      <c r="D64" s="428"/>
    </row>
    <row r="65" spans="1:4">
      <c r="A65" s="152"/>
      <c r="B65" s="211"/>
      <c r="C65" s="211"/>
      <c r="D65" s="211"/>
    </row>
    <row r="66" spans="1:4">
      <c r="A66" s="152" t="s">
        <v>349</v>
      </c>
      <c r="B66" s="211">
        <f t="shared" ref="B66:D73" si="4">B10/B39</f>
        <v>27128.804347826088</v>
      </c>
      <c r="C66" s="211">
        <f t="shared" si="4"/>
        <v>20461.458333333336</v>
      </c>
      <c r="D66" s="211">
        <f t="shared" si="4"/>
        <v>27860.833333333332</v>
      </c>
    </row>
    <row r="67" spans="1:4" ht="39">
      <c r="A67" s="152" t="s">
        <v>350</v>
      </c>
      <c r="B67" s="211">
        <f t="shared" si="4"/>
        <v>35223.452380952382</v>
      </c>
      <c r="C67" s="211">
        <f t="shared" si="4"/>
        <v>67478.784722222219</v>
      </c>
      <c r="D67" s="211">
        <f t="shared" si="4"/>
        <v>66912.977099236639</v>
      </c>
    </row>
    <row r="68" spans="1:4">
      <c r="A68" s="152" t="s">
        <v>351</v>
      </c>
      <c r="B68" s="211">
        <f t="shared" si="4"/>
        <v>29357.386759581881</v>
      </c>
      <c r="C68" s="211">
        <f t="shared" si="4"/>
        <v>39461.929824561405</v>
      </c>
      <c r="D68" s="211">
        <f t="shared" si="4"/>
        <v>40027.04433497537</v>
      </c>
    </row>
    <row r="69" spans="1:4">
      <c r="A69" s="152" t="s">
        <v>352</v>
      </c>
      <c r="B69" s="211">
        <f t="shared" si="4"/>
        <v>26791.903171953258</v>
      </c>
      <c r="C69" s="211">
        <f t="shared" si="4"/>
        <v>43087.486437613021</v>
      </c>
      <c r="D69" s="211">
        <f t="shared" si="4"/>
        <v>47828.319148936171</v>
      </c>
    </row>
    <row r="70" spans="1:4" ht="26.25">
      <c r="A70" s="152" t="s">
        <v>353</v>
      </c>
      <c r="B70" s="211">
        <f t="shared" si="4"/>
        <v>40070.837155963301</v>
      </c>
      <c r="C70" s="211">
        <f t="shared" si="4"/>
        <v>41536.110029211297</v>
      </c>
      <c r="D70" s="211">
        <f t="shared" si="4"/>
        <v>53187.604509159231</v>
      </c>
    </row>
    <row r="71" spans="1:4" ht="26.25">
      <c r="A71" s="152" t="s">
        <v>354</v>
      </c>
      <c r="B71" s="211">
        <f t="shared" si="4"/>
        <v>73027.362318840576</v>
      </c>
      <c r="C71" s="211">
        <f t="shared" si="4"/>
        <v>102191.06209150326</v>
      </c>
      <c r="D71" s="211">
        <f t="shared" si="4"/>
        <v>110868.55033557047</v>
      </c>
    </row>
    <row r="72" spans="1:4" ht="39">
      <c r="A72" s="152" t="s">
        <v>355</v>
      </c>
      <c r="B72" s="211">
        <f t="shared" si="4"/>
        <v>26842.118279569891</v>
      </c>
      <c r="C72" s="211">
        <f t="shared" si="4"/>
        <v>38107.50737463127</v>
      </c>
      <c r="D72" s="211">
        <f t="shared" si="4"/>
        <v>40178.00544588155</v>
      </c>
    </row>
    <row r="73" spans="1:4">
      <c r="A73" s="212" t="s">
        <v>50</v>
      </c>
      <c r="B73" s="211">
        <f t="shared" si="4"/>
        <v>37177.565496786949</v>
      </c>
      <c r="C73" s="211">
        <f t="shared" si="4"/>
        <v>49638.220321726731</v>
      </c>
      <c r="D73" s="211">
        <f t="shared" si="4"/>
        <v>57748.223953261928</v>
      </c>
    </row>
    <row r="76" spans="1:4">
      <c r="A76" s="156" t="s">
        <v>177</v>
      </c>
    </row>
    <row r="77" spans="1:4">
      <c r="A77" t="s">
        <v>271</v>
      </c>
    </row>
    <row r="79" spans="1:4">
      <c r="A79" s="156" t="s">
        <v>178</v>
      </c>
    </row>
    <row r="80" spans="1:4">
      <c r="A80" t="s">
        <v>179</v>
      </c>
    </row>
  </sheetData>
  <mergeCells count="23">
    <mergeCell ref="A61:K61"/>
    <mergeCell ref="B62:D62"/>
    <mergeCell ref="A64:D64"/>
    <mergeCell ref="A56:K56"/>
    <mergeCell ref="A57:K57"/>
    <mergeCell ref="A58:K58"/>
    <mergeCell ref="A59:K59"/>
    <mergeCell ref="A60:K60"/>
    <mergeCell ref="A32:K32"/>
    <mergeCell ref="A33:K33"/>
    <mergeCell ref="A34:K34"/>
    <mergeCell ref="B35:D35"/>
    <mergeCell ref="A37:D37"/>
    <mergeCell ref="A6:K6"/>
    <mergeCell ref="A8:D8"/>
    <mergeCell ref="A29:K29"/>
    <mergeCell ref="A30:K30"/>
    <mergeCell ref="A31:K31"/>
    <mergeCell ref="A1:K1"/>
    <mergeCell ref="A2:K2"/>
    <mergeCell ref="A3:K3"/>
    <mergeCell ref="A4:K4"/>
    <mergeCell ref="A5:K5"/>
  </mergeCells>
  <pageMargins left="0.7" right="0.7" top="0.75" bottom="0.75" header="0.51180555555555496" footer="0.51180555555555496"/>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J21"/>
  <sheetViews>
    <sheetView zoomScale="130" zoomScaleNormal="130" workbookViewId="0">
      <selection activeCell="I26" sqref="I26"/>
    </sheetView>
  </sheetViews>
  <sheetFormatPr baseColWidth="10" defaultColWidth="9.140625" defaultRowHeight="15.75"/>
  <cols>
    <col min="1" max="1" width="22.140625" style="9" customWidth="1"/>
    <col min="2" max="7" width="12.7109375" style="9" customWidth="1"/>
    <col min="8" max="1024" width="9.140625" style="9"/>
  </cols>
  <sheetData>
    <row r="1" spans="1:11">
      <c r="A1" s="437" t="s">
        <v>363</v>
      </c>
      <c r="B1" s="437"/>
      <c r="C1" s="437"/>
      <c r="D1" s="437"/>
      <c r="E1" s="437"/>
      <c r="F1" s="437"/>
      <c r="G1" s="437"/>
      <c r="H1" s="437"/>
      <c r="I1" s="437"/>
      <c r="J1" s="437"/>
      <c r="K1" s="437"/>
    </row>
    <row r="2" spans="1:11">
      <c r="A2" s="438" t="s">
        <v>364</v>
      </c>
      <c r="B2" s="438"/>
      <c r="C2" s="438"/>
      <c r="D2" s="438"/>
      <c r="E2" s="438"/>
      <c r="F2" s="438"/>
      <c r="G2" s="438"/>
      <c r="H2" s="438"/>
      <c r="I2" s="438"/>
      <c r="J2" s="438"/>
      <c r="K2" s="438"/>
    </row>
    <row r="3" spans="1:11">
      <c r="A3" s="439"/>
      <c r="B3" s="439"/>
      <c r="C3" s="439"/>
      <c r="D3" s="439"/>
      <c r="E3" s="439"/>
      <c r="F3" s="439"/>
      <c r="G3" s="439"/>
      <c r="H3" s="439"/>
      <c r="I3" s="439"/>
      <c r="J3" s="439"/>
      <c r="K3" s="439"/>
    </row>
    <row r="4" spans="1:11">
      <c r="A4" s="440" t="s">
        <v>365</v>
      </c>
      <c r="B4" s="440"/>
      <c r="C4" s="440"/>
      <c r="D4" s="440"/>
      <c r="E4" s="440"/>
      <c r="F4" s="440"/>
      <c r="G4" s="440"/>
      <c r="H4" s="440"/>
      <c r="I4" s="440"/>
      <c r="J4" s="440"/>
      <c r="K4" s="440"/>
    </row>
    <row r="5" spans="1:11">
      <c r="A5" s="440" t="s">
        <v>366</v>
      </c>
      <c r="B5" s="440"/>
      <c r="C5" s="440"/>
      <c r="D5" s="440"/>
      <c r="E5" s="440"/>
      <c r="F5" s="440"/>
      <c r="G5" s="440"/>
      <c r="H5" s="440"/>
      <c r="I5" s="440"/>
      <c r="J5" s="440"/>
      <c r="K5" s="440"/>
    </row>
    <row r="6" spans="1:11">
      <c r="A6" s="441"/>
      <c r="B6" s="441"/>
      <c r="C6" s="441"/>
      <c r="D6" s="441"/>
      <c r="E6" s="441"/>
      <c r="F6" s="441"/>
      <c r="G6" s="441"/>
      <c r="H6" s="441"/>
      <c r="I6" s="441"/>
      <c r="J6" s="441"/>
      <c r="K6" s="441"/>
    </row>
    <row r="7" spans="1:11" ht="15.75" customHeight="1">
      <c r="A7" s="213" t="s">
        <v>30</v>
      </c>
      <c r="B7" s="442" t="s">
        <v>342</v>
      </c>
      <c r="C7" s="442"/>
      <c r="D7" s="442" t="s">
        <v>92</v>
      </c>
      <c r="E7" s="442"/>
      <c r="F7" s="442" t="s">
        <v>367</v>
      </c>
      <c r="G7" s="442"/>
    </row>
    <row r="8" spans="1:11" ht="14.25" customHeight="1">
      <c r="A8" s="213" t="s">
        <v>30</v>
      </c>
      <c r="B8" s="214" t="s">
        <v>176</v>
      </c>
      <c r="C8" s="214" t="s">
        <v>173</v>
      </c>
      <c r="D8" s="214" t="s">
        <v>176</v>
      </c>
      <c r="E8" s="214" t="s">
        <v>173</v>
      </c>
      <c r="F8" s="214" t="s">
        <v>176</v>
      </c>
      <c r="G8" s="214" t="s">
        <v>173</v>
      </c>
    </row>
    <row r="9" spans="1:11" ht="15.75" customHeight="1">
      <c r="A9" s="443" t="s">
        <v>368</v>
      </c>
      <c r="B9" s="443"/>
      <c r="C9" s="443"/>
      <c r="D9" s="443"/>
      <c r="E9" s="443"/>
      <c r="F9" s="443"/>
      <c r="G9" s="443"/>
    </row>
    <row r="10" spans="1:11">
      <c r="A10" s="215" t="s">
        <v>95</v>
      </c>
      <c r="B10" s="216">
        <v>14.92</v>
      </c>
      <c r="C10" s="216">
        <v>16.63</v>
      </c>
      <c r="D10" s="216">
        <v>14.5</v>
      </c>
      <c r="E10" s="216">
        <v>15.18</v>
      </c>
      <c r="F10" s="217">
        <f t="shared" ref="F10:G13" si="0">D10-B10</f>
        <v>-0.41999999999999993</v>
      </c>
      <c r="G10" s="217">
        <f t="shared" si="0"/>
        <v>-1.4499999999999993</v>
      </c>
    </row>
    <row r="11" spans="1:11">
      <c r="A11" s="215" t="s">
        <v>96</v>
      </c>
      <c r="B11" s="216">
        <v>13.8</v>
      </c>
      <c r="C11" s="216">
        <v>16.04</v>
      </c>
      <c r="D11" s="216">
        <v>13.45</v>
      </c>
      <c r="E11" s="216">
        <v>14.76</v>
      </c>
      <c r="F11" s="217">
        <f t="shared" si="0"/>
        <v>-0.35000000000000142</v>
      </c>
      <c r="G11" s="217">
        <f t="shared" si="0"/>
        <v>-1.2799999999999994</v>
      </c>
    </row>
    <row r="12" spans="1:11">
      <c r="A12" s="215" t="s">
        <v>97</v>
      </c>
      <c r="B12" s="216">
        <v>13.24</v>
      </c>
      <c r="C12" s="216">
        <v>15.56</v>
      </c>
      <c r="D12" s="216">
        <v>13.41</v>
      </c>
      <c r="E12" s="216">
        <v>14.78</v>
      </c>
      <c r="F12" s="217">
        <f t="shared" si="0"/>
        <v>0.16999999999999993</v>
      </c>
      <c r="G12" s="217">
        <f t="shared" si="0"/>
        <v>-0.78000000000000114</v>
      </c>
    </row>
    <row r="13" spans="1:11" ht="22.5" customHeight="1">
      <c r="A13" s="215" t="s">
        <v>369</v>
      </c>
      <c r="B13" s="217">
        <f>B10-B12</f>
        <v>1.6799999999999997</v>
      </c>
      <c r="C13" s="217">
        <f>C10-C12</f>
        <v>1.0699999999999985</v>
      </c>
      <c r="D13" s="217">
        <f>D10-D12</f>
        <v>1.0899999999999999</v>
      </c>
      <c r="E13" s="217">
        <f>E10-E12</f>
        <v>0.40000000000000036</v>
      </c>
      <c r="F13" s="217">
        <f t="shared" si="0"/>
        <v>-0.58999999999999986</v>
      </c>
      <c r="G13" s="217">
        <f t="shared" si="0"/>
        <v>-0.66999999999999815</v>
      </c>
    </row>
    <row r="14" spans="1:11">
      <c r="A14" s="215" t="s">
        <v>370</v>
      </c>
      <c r="B14" s="217">
        <f>B13/B12*100</f>
        <v>12.688821752265858</v>
      </c>
      <c r="C14" s="217">
        <f>C13/C12*100</f>
        <v>6.8766066838046171</v>
      </c>
      <c r="D14" s="217">
        <f>D13/D12*100</f>
        <v>8.1282624906785959</v>
      </c>
      <c r="E14" s="217">
        <f>E13/E12*100</f>
        <v>2.7063599458728036</v>
      </c>
      <c r="F14" s="217"/>
      <c r="G14" s="217"/>
      <c r="I14" s="9" t="s">
        <v>371</v>
      </c>
    </row>
    <row r="15" spans="1:11">
      <c r="A15" s="218" t="s">
        <v>177</v>
      </c>
    </row>
    <row r="16" spans="1:11">
      <c r="A16" s="9" t="s">
        <v>372</v>
      </c>
    </row>
    <row r="17" spans="1:1">
      <c r="A17" s="9" t="s">
        <v>373</v>
      </c>
    </row>
    <row r="18" spans="1:1">
      <c r="A18" s="9" t="s">
        <v>374</v>
      </c>
    </row>
    <row r="20" spans="1:1">
      <c r="A20" s="218" t="s">
        <v>178</v>
      </c>
    </row>
    <row r="21" spans="1:1">
      <c r="A21" s="9" t="s">
        <v>179</v>
      </c>
    </row>
  </sheetData>
  <mergeCells count="11">
    <mergeCell ref="A6:K6"/>
    <mergeCell ref="B7:C7"/>
    <mergeCell ref="D7:E7"/>
    <mergeCell ref="F7:G7"/>
    <mergeCell ref="A9:E9"/>
    <mergeCell ref="F9:G9"/>
    <mergeCell ref="A1:K1"/>
    <mergeCell ref="A2:K2"/>
    <mergeCell ref="A3:K3"/>
    <mergeCell ref="A4:K4"/>
    <mergeCell ref="A5:K5"/>
  </mergeCells>
  <pageMargins left="0.7" right="0.7" top="0.75" bottom="0.75" header="0.51180555555555496" footer="0.51180555555555496"/>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J162"/>
  <sheetViews>
    <sheetView zoomScaleNormal="100" workbookViewId="0">
      <selection activeCell="C20" sqref="C20"/>
    </sheetView>
  </sheetViews>
  <sheetFormatPr baseColWidth="10" defaultColWidth="11.5703125" defaultRowHeight="15"/>
  <cols>
    <col min="1" max="1" width="1.7109375" style="180" customWidth="1"/>
    <col min="2" max="2" width="38.42578125" style="180" customWidth="1"/>
    <col min="3" max="1024" width="11.5703125" style="180"/>
  </cols>
  <sheetData>
    <row r="1" spans="2:61" ht="45" customHeight="1">
      <c r="B1" s="181" t="s">
        <v>272</v>
      </c>
    </row>
    <row r="2" spans="2:61" s="182" customFormat="1" ht="18.75">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row>
    <row r="3" spans="2:61" s="182" customFormat="1" ht="18.75">
      <c r="B3" s="184" t="s">
        <v>273</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row>
    <row r="4" spans="2:61" s="182" customFormat="1" ht="18.75">
      <c r="B4" s="185" t="s">
        <v>274</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row>
    <row r="5" spans="2:61" s="186" customFormat="1" ht="24" customHeight="1">
      <c r="B5" s="435" t="s">
        <v>275</v>
      </c>
      <c r="C5" s="435">
        <v>2000</v>
      </c>
      <c r="D5" s="435"/>
      <c r="E5" s="435">
        <v>2001</v>
      </c>
      <c r="F5" s="435"/>
      <c r="G5" s="435"/>
      <c r="H5" s="435">
        <v>2002</v>
      </c>
      <c r="I5" s="435"/>
      <c r="J5" s="435"/>
      <c r="K5" s="435">
        <v>2003</v>
      </c>
      <c r="L5" s="435"/>
      <c r="M5" s="435"/>
      <c r="N5" s="435">
        <v>2004</v>
      </c>
      <c r="O5" s="435"/>
      <c r="P5" s="435"/>
      <c r="Q5" s="435">
        <v>2005</v>
      </c>
      <c r="R5" s="435"/>
      <c r="S5" s="435"/>
      <c r="T5" s="435">
        <v>2006</v>
      </c>
      <c r="U5" s="435"/>
      <c r="V5" s="435"/>
      <c r="W5" s="435">
        <v>2007</v>
      </c>
      <c r="X5" s="435"/>
      <c r="Y5" s="435"/>
      <c r="Z5" s="435">
        <v>2008</v>
      </c>
      <c r="AA5" s="435"/>
      <c r="AB5" s="435"/>
      <c r="AC5" s="435">
        <v>2009</v>
      </c>
      <c r="AD5" s="435"/>
      <c r="AE5" s="435"/>
      <c r="AF5" s="435">
        <v>2010</v>
      </c>
      <c r="AG5" s="435"/>
      <c r="AH5" s="435"/>
      <c r="AI5" s="435">
        <v>2011</v>
      </c>
      <c r="AJ5" s="435"/>
      <c r="AK5" s="435"/>
      <c r="AL5" s="435">
        <v>2012</v>
      </c>
      <c r="AM5" s="435"/>
      <c r="AN5" s="435"/>
      <c r="AO5" s="435">
        <v>2013</v>
      </c>
      <c r="AP5" s="435"/>
      <c r="AQ5" s="435"/>
      <c r="AR5" s="435">
        <v>2014</v>
      </c>
      <c r="AS5" s="435"/>
      <c r="AT5" s="435"/>
      <c r="AU5" s="435">
        <v>2015</v>
      </c>
      <c r="AV5" s="435"/>
      <c r="AW5" s="435"/>
      <c r="AX5" s="435">
        <v>2016</v>
      </c>
      <c r="AY5" s="435"/>
      <c r="AZ5" s="435"/>
      <c r="BA5" s="435">
        <v>2017</v>
      </c>
      <c r="BB5" s="435"/>
      <c r="BC5" s="435"/>
      <c r="BD5" s="435" t="s">
        <v>39</v>
      </c>
      <c r="BE5" s="435"/>
      <c r="BF5" s="435"/>
      <c r="BG5" s="435" t="s">
        <v>276</v>
      </c>
      <c r="BH5" s="435"/>
      <c r="BI5" s="435"/>
    </row>
    <row r="6" spans="2:61" ht="39.950000000000003" customHeight="1">
      <c r="B6" s="435"/>
      <c r="C6" s="187" t="s">
        <v>277</v>
      </c>
      <c r="D6" s="187" t="s">
        <v>278</v>
      </c>
      <c r="E6" s="187" t="s">
        <v>277</v>
      </c>
      <c r="F6" s="187" t="s">
        <v>278</v>
      </c>
      <c r="G6" s="187" t="s">
        <v>279</v>
      </c>
      <c r="H6" s="187" t="s">
        <v>277</v>
      </c>
      <c r="I6" s="187" t="s">
        <v>278</v>
      </c>
      <c r="J6" s="187" t="s">
        <v>279</v>
      </c>
      <c r="K6" s="187" t="s">
        <v>277</v>
      </c>
      <c r="L6" s="187" t="s">
        <v>278</v>
      </c>
      <c r="M6" s="187" t="s">
        <v>279</v>
      </c>
      <c r="N6" s="187" t="s">
        <v>277</v>
      </c>
      <c r="O6" s="187" t="s">
        <v>278</v>
      </c>
      <c r="P6" s="187" t="s">
        <v>279</v>
      </c>
      <c r="Q6" s="187" t="s">
        <v>277</v>
      </c>
      <c r="R6" s="187" t="s">
        <v>278</v>
      </c>
      <c r="S6" s="187" t="s">
        <v>279</v>
      </c>
      <c r="T6" s="187" t="s">
        <v>277</v>
      </c>
      <c r="U6" s="187" t="s">
        <v>278</v>
      </c>
      <c r="V6" s="187" t="s">
        <v>279</v>
      </c>
      <c r="W6" s="187" t="s">
        <v>277</v>
      </c>
      <c r="X6" s="187" t="s">
        <v>278</v>
      </c>
      <c r="Y6" s="187" t="s">
        <v>279</v>
      </c>
      <c r="Z6" s="187" t="s">
        <v>277</v>
      </c>
      <c r="AA6" s="187" t="s">
        <v>278</v>
      </c>
      <c r="AB6" s="187" t="s">
        <v>279</v>
      </c>
      <c r="AC6" s="187" t="s">
        <v>277</v>
      </c>
      <c r="AD6" s="187" t="s">
        <v>278</v>
      </c>
      <c r="AE6" s="187" t="s">
        <v>279</v>
      </c>
      <c r="AF6" s="187" t="s">
        <v>277</v>
      </c>
      <c r="AG6" s="187" t="s">
        <v>278</v>
      </c>
      <c r="AH6" s="187" t="s">
        <v>279</v>
      </c>
      <c r="AI6" s="187" t="s">
        <v>277</v>
      </c>
      <c r="AJ6" s="187" t="s">
        <v>278</v>
      </c>
      <c r="AK6" s="187" t="s">
        <v>279</v>
      </c>
      <c r="AL6" s="187" t="s">
        <v>277</v>
      </c>
      <c r="AM6" s="187" t="s">
        <v>278</v>
      </c>
      <c r="AN6" s="187" t="s">
        <v>279</v>
      </c>
      <c r="AO6" s="187" t="s">
        <v>277</v>
      </c>
      <c r="AP6" s="187" t="s">
        <v>278</v>
      </c>
      <c r="AQ6" s="187" t="s">
        <v>279</v>
      </c>
      <c r="AR6" s="187" t="s">
        <v>277</v>
      </c>
      <c r="AS6" s="187" t="s">
        <v>278</v>
      </c>
      <c r="AT6" s="187" t="s">
        <v>279</v>
      </c>
      <c r="AU6" s="187" t="s">
        <v>277</v>
      </c>
      <c r="AV6" s="187" t="s">
        <v>278</v>
      </c>
      <c r="AW6" s="187" t="s">
        <v>279</v>
      </c>
      <c r="AX6" s="187" t="s">
        <v>277</v>
      </c>
      <c r="AY6" s="187" t="s">
        <v>278</v>
      </c>
      <c r="AZ6" s="187" t="s">
        <v>279</v>
      </c>
      <c r="BA6" s="187" t="s">
        <v>277</v>
      </c>
      <c r="BB6" s="187" t="s">
        <v>278</v>
      </c>
      <c r="BC6" s="187" t="s">
        <v>279</v>
      </c>
      <c r="BD6" s="187" t="s">
        <v>277</v>
      </c>
      <c r="BE6" s="187" t="s">
        <v>278</v>
      </c>
      <c r="BF6" s="187" t="s">
        <v>279</v>
      </c>
      <c r="BG6" s="187" t="s">
        <v>277</v>
      </c>
      <c r="BH6" s="187" t="s">
        <v>278</v>
      </c>
      <c r="BI6" s="187" t="s">
        <v>279</v>
      </c>
    </row>
    <row r="7" spans="2:61" s="168" customFormat="1">
      <c r="B7" s="197" t="s">
        <v>294</v>
      </c>
      <c r="C7" s="198">
        <v>20094</v>
      </c>
      <c r="D7" s="199">
        <f>C7/C$8</f>
        <v>1.2578403755868544</v>
      </c>
      <c r="E7" s="198">
        <v>21353</v>
      </c>
      <c r="F7" s="199">
        <f>E7/E$8</f>
        <v>1.2417422656431729</v>
      </c>
      <c r="G7" s="199">
        <f>IF(C7&gt;0,E7/C7-1,"")</f>
        <v>6.2655519060416109E-2</v>
      </c>
      <c r="H7" s="198">
        <v>21793</v>
      </c>
      <c r="I7" s="199">
        <f>H7/H$8</f>
        <v>1.2043658469190384</v>
      </c>
      <c r="J7" s="199">
        <f>IF(E7&gt;0,H7/E7-1,"")</f>
        <v>2.060600384020983E-2</v>
      </c>
      <c r="K7" s="198">
        <v>22029</v>
      </c>
      <c r="L7" s="199">
        <f>K7/K$8</f>
        <v>1.1586283069478778</v>
      </c>
      <c r="M7" s="199">
        <f>IF(H7&gt;0,K7/H7-1,"")</f>
        <v>1.0829165328316348E-2</v>
      </c>
      <c r="N7" s="198">
        <v>22858</v>
      </c>
      <c r="O7" s="199">
        <f>N7/N$8</f>
        <v>1.1398793198025232</v>
      </c>
      <c r="P7" s="199">
        <f>IF(K7&gt;0,N7/K7-1,"")</f>
        <v>3.7632212084071082E-2</v>
      </c>
      <c r="Q7" s="198">
        <v>23874</v>
      </c>
      <c r="R7" s="199">
        <f>Q7/Q$8</f>
        <v>1.1240642214793539</v>
      </c>
      <c r="S7" s="199">
        <f>IF(N7&gt;0,Q7/N7-1,"")</f>
        <v>4.4448333187505407E-2</v>
      </c>
      <c r="T7" s="198">
        <v>25010</v>
      </c>
      <c r="U7" s="199">
        <f>T7/T$8</f>
        <v>1.1052189668124972</v>
      </c>
      <c r="V7" s="199">
        <f>IF(Q7&gt;0,T7/Q7-1,"")</f>
        <v>4.7583144843763137E-2</v>
      </c>
      <c r="W7" s="198">
        <v>25811</v>
      </c>
      <c r="X7" s="199">
        <f>W7/W$8</f>
        <v>1.0855905114401077</v>
      </c>
      <c r="Y7" s="199">
        <f>IF(T7&gt;0,W7/T7-1,"")</f>
        <v>3.2027189124350208E-2</v>
      </c>
      <c r="Z7" s="198">
        <v>26077</v>
      </c>
      <c r="AA7" s="199">
        <f>Z7/Z$8</f>
        <v>1.0807327282523105</v>
      </c>
      <c r="AB7" s="199">
        <f>IF(W7&gt;0,Z7/W7-1,"")</f>
        <v>1.0305683623261341E-2</v>
      </c>
      <c r="AC7" s="198">
        <v>24561</v>
      </c>
      <c r="AD7" s="199">
        <f>AC7/AC$8</f>
        <v>1.0649986991587894</v>
      </c>
      <c r="AE7" s="199">
        <f>IF(Z7&gt;0,AC7/Z7-1,"")</f>
        <v>-5.8135521724124728E-2</v>
      </c>
      <c r="AF7" s="198">
        <v>24397</v>
      </c>
      <c r="AG7" s="199">
        <f>AF7/AF$8</f>
        <v>1.0589894956159389</v>
      </c>
      <c r="AH7" s="199">
        <f>IF(AC7&gt;0,AF7/AC7-1,"")</f>
        <v>-6.6772525548633999E-3</v>
      </c>
      <c r="AI7" s="198">
        <v>24098</v>
      </c>
      <c r="AJ7" s="199">
        <f>AI7/AI$8</f>
        <v>1.0587408286103424</v>
      </c>
      <c r="AK7" s="199">
        <f>IF(AF7&gt;0,AI7/AF7-1,"")</f>
        <v>-1.2255605197360353E-2</v>
      </c>
      <c r="AL7" s="198">
        <v>23525</v>
      </c>
      <c r="AM7" s="199">
        <f>AL7/AL$8</f>
        <v>1.0669902031930334</v>
      </c>
      <c r="AN7" s="199">
        <f>IF(AI7&gt;0,AL7/AI7-1,"")</f>
        <v>-2.3777906880239064E-2</v>
      </c>
      <c r="AO7" s="198">
        <v>23304</v>
      </c>
      <c r="AP7" s="199">
        <f>AO7/AO$8</f>
        <v>1.0641581807388465</v>
      </c>
      <c r="AQ7" s="199">
        <f>IF(AL7&gt;0,AO7/AL7-1,"")</f>
        <v>-9.394261424017003E-3</v>
      </c>
      <c r="AR7" s="198">
        <v>23892</v>
      </c>
      <c r="AS7" s="199">
        <f>AR7/AR$8</f>
        <v>1.0753443154199298</v>
      </c>
      <c r="AT7" s="199">
        <f>IF(AO7&gt;0,AR7/AO7-1,"")</f>
        <v>2.5231719876416037E-2</v>
      </c>
      <c r="AU7" s="198">
        <v>25002</v>
      </c>
      <c r="AV7" s="199">
        <f>AU7/AU$8</f>
        <v>1.0767905594556182</v>
      </c>
      <c r="AW7" s="199">
        <f>IF(AR7&gt;0,AU7/AR7-1,"")</f>
        <v>4.6459065796082388E-2</v>
      </c>
      <c r="AX7" s="198">
        <v>26093</v>
      </c>
      <c r="AY7" s="199">
        <f>AX7/AX$8</f>
        <v>1.0881604737478627</v>
      </c>
      <c r="AZ7" s="199">
        <f>IF(AU7&gt;0,AX7/AU7-1,"")</f>
        <v>4.3636509079273633E-2</v>
      </c>
      <c r="BA7" s="198">
        <v>27102</v>
      </c>
      <c r="BB7" s="199">
        <f>BA7/BA$8</f>
        <v>1.0854259281509071</v>
      </c>
      <c r="BC7" s="199">
        <f>IF(AX7&gt;0,BA7/AX7-1,"")</f>
        <v>3.8669374928141709E-2</v>
      </c>
      <c r="BD7" s="198">
        <v>27870</v>
      </c>
      <c r="BE7" s="199">
        <f>BD7/BD$8</f>
        <v>1.0814481393814752</v>
      </c>
      <c r="BF7" s="199">
        <f>IF(BA7&gt;0,BD7/BA7-1,"")</f>
        <v>2.8337392074385681E-2</v>
      </c>
      <c r="BG7" s="198">
        <v>28213</v>
      </c>
      <c r="BH7" s="199">
        <f>BG7/BG$8</f>
        <v>1.0676227957314766</v>
      </c>
      <c r="BI7" s="199">
        <f>IF(BD7&gt;0,BG7/BD7-1,"")</f>
        <v>1.2307140294223196E-2</v>
      </c>
    </row>
    <row r="8" spans="2:61" ht="15" customHeight="1">
      <c r="B8" s="203" t="s">
        <v>342</v>
      </c>
      <c r="C8" s="204">
        <v>15975</v>
      </c>
      <c r="D8" s="205">
        <f>C8/C$8</f>
        <v>1</v>
      </c>
      <c r="E8" s="204">
        <v>17196</v>
      </c>
      <c r="F8" s="205">
        <f>E8/E$8</f>
        <v>1</v>
      </c>
      <c r="G8" s="205">
        <f>IF(C8&gt;0,E8/C8-1,"")</f>
        <v>7.6431924882629065E-2</v>
      </c>
      <c r="H8" s="204">
        <v>18095</v>
      </c>
      <c r="I8" s="205">
        <f>H8/H$8</f>
        <v>1</v>
      </c>
      <c r="J8" s="205">
        <f>IF(E8&gt;0,H8/E8-1,"")</f>
        <v>5.2279599906955188E-2</v>
      </c>
      <c r="K8" s="204">
        <v>19013</v>
      </c>
      <c r="L8" s="205">
        <f>K8/K$8</f>
        <v>1</v>
      </c>
      <c r="M8" s="205">
        <f>IF(H8&gt;0,K8/H8-1,"")</f>
        <v>5.0732246476927312E-2</v>
      </c>
      <c r="N8" s="204">
        <v>20053</v>
      </c>
      <c r="O8" s="205">
        <f>N8/N$8</f>
        <v>1</v>
      </c>
      <c r="P8" s="205">
        <f>IF(K8&gt;0,N8/K8-1,"")</f>
        <v>5.4699416188923378E-2</v>
      </c>
      <c r="Q8" s="204">
        <v>21239</v>
      </c>
      <c r="R8" s="205">
        <f>Q8/Q$8</f>
        <v>1</v>
      </c>
      <c r="S8" s="205">
        <f>IF(N8&gt;0,Q8/N8-1,"")</f>
        <v>5.9143270333615883E-2</v>
      </c>
      <c r="T8" s="204">
        <v>22629</v>
      </c>
      <c r="U8" s="205">
        <f>T8/T$8</f>
        <v>1</v>
      </c>
      <c r="V8" s="205">
        <f>IF(Q8&gt;0,T8/Q8-1,"")</f>
        <v>6.5445642450209451E-2</v>
      </c>
      <c r="W8" s="204">
        <v>23776</v>
      </c>
      <c r="X8" s="205">
        <f>W8/W$8</f>
        <v>1</v>
      </c>
      <c r="Y8" s="205">
        <f>IF(T8&gt;0,W8/T8-1,"")</f>
        <v>5.0687171328825942E-2</v>
      </c>
      <c r="Z8" s="204">
        <v>24129</v>
      </c>
      <c r="AA8" s="205">
        <f>Z8/Z$8</f>
        <v>1</v>
      </c>
      <c r="AB8" s="205">
        <f>IF(W8&gt;0,Z8/W8-1,"")</f>
        <v>1.4846904441453646E-2</v>
      </c>
      <c r="AC8" s="204">
        <v>23062</v>
      </c>
      <c r="AD8" s="205">
        <f>AC8/AC$8</f>
        <v>1</v>
      </c>
      <c r="AE8" s="205">
        <f>IF(Z8&gt;0,AC8/Z8-1,"")</f>
        <v>-4.4220647353806597E-2</v>
      </c>
      <c r="AF8" s="204">
        <v>23038</v>
      </c>
      <c r="AG8" s="205">
        <f>AF8/AF$8</f>
        <v>1</v>
      </c>
      <c r="AH8" s="205">
        <f>IF(AC8&gt;0,AF8/AC8-1,"")</f>
        <v>-1.0406729685196181E-3</v>
      </c>
      <c r="AI8" s="204">
        <v>22761</v>
      </c>
      <c r="AJ8" s="205">
        <f>AI8/AI$8</f>
        <v>1</v>
      </c>
      <c r="AK8" s="205">
        <f>IF(AF8&gt;0,AI8/AF8-1,"")</f>
        <v>-1.2023613160864643E-2</v>
      </c>
      <c r="AL8" s="204">
        <v>22048</v>
      </c>
      <c r="AM8" s="205">
        <f>AL8/AL$8</f>
        <v>1</v>
      </c>
      <c r="AN8" s="205">
        <f>IF(AI8&gt;0,AL8/AI8-1,"")</f>
        <v>-3.1325512938798816E-2</v>
      </c>
      <c r="AO8" s="204">
        <v>21899</v>
      </c>
      <c r="AP8" s="205">
        <f>AO8/AO$8</f>
        <v>1</v>
      </c>
      <c r="AQ8" s="205">
        <f>IF(AL8&gt;0,AO8/AL8-1,"")</f>
        <v>-6.7579825834542806E-3</v>
      </c>
      <c r="AR8" s="204">
        <v>22218</v>
      </c>
      <c r="AS8" s="205">
        <f>AR8/AR$8</f>
        <v>1</v>
      </c>
      <c r="AT8" s="205">
        <f>IF(AO8&gt;0,AR8/AO8-1,"")</f>
        <v>1.4566875199780727E-2</v>
      </c>
      <c r="AU8" s="204">
        <v>23219</v>
      </c>
      <c r="AV8" s="205">
        <f>AU8/AU$8</f>
        <v>1</v>
      </c>
      <c r="AW8" s="205">
        <f>IF(AR8&gt;0,AU8/AR8-1,"")</f>
        <v>4.5053560176433471E-2</v>
      </c>
      <c r="AX8" s="204">
        <v>23979</v>
      </c>
      <c r="AY8" s="205">
        <f>AX8/AX$8</f>
        <v>1</v>
      </c>
      <c r="AZ8" s="205">
        <f>IF(AU8&gt;0,AX8/AU8-1,"")</f>
        <v>3.2731814462293896E-2</v>
      </c>
      <c r="BA8" s="204">
        <v>24969</v>
      </c>
      <c r="BB8" s="205">
        <f>BA8/BA$8</f>
        <v>1</v>
      </c>
      <c r="BC8" s="205">
        <f>IF(AX8&gt;0,BA8/AX8-1,"")</f>
        <v>4.1286125359689674E-2</v>
      </c>
      <c r="BD8" s="204">
        <v>25771</v>
      </c>
      <c r="BE8" s="205">
        <f>BD8/BD$8</f>
        <v>1</v>
      </c>
      <c r="BF8" s="205">
        <f>IF(BA8&gt;0,BD8/BA8-1,"")</f>
        <v>3.211982858744844E-2</v>
      </c>
      <c r="BG8" s="204">
        <v>26426</v>
      </c>
      <c r="BH8" s="205">
        <f>BG8/BG$8</f>
        <v>1</v>
      </c>
      <c r="BI8" s="205">
        <f>IF(BD8&gt;0,BG8/BD8-1,"")</f>
        <v>2.5416165457296858E-2</v>
      </c>
    </row>
    <row r="9" spans="2:61">
      <c r="C9" s="206"/>
      <c r="E9" s="206"/>
      <c r="H9" s="206"/>
      <c r="K9" s="206"/>
      <c r="N9" s="206"/>
      <c r="Q9" s="206"/>
      <c r="T9" s="206"/>
      <c r="W9" s="206"/>
      <c r="Z9" s="206"/>
      <c r="AC9" s="206"/>
      <c r="AF9" s="206"/>
      <c r="AI9" s="206"/>
      <c r="AL9" s="206"/>
      <c r="AO9" s="206"/>
      <c r="AR9" s="206"/>
      <c r="AU9" s="206"/>
    </row>
    <row r="10" spans="2:61">
      <c r="C10" s="206">
        <v>2000</v>
      </c>
      <c r="D10" s="206">
        <f t="shared" ref="D10:V10" si="0">+C10+1</f>
        <v>2001</v>
      </c>
      <c r="E10" s="206">
        <f t="shared" si="0"/>
        <v>2002</v>
      </c>
      <c r="F10" s="206">
        <f t="shared" si="0"/>
        <v>2003</v>
      </c>
      <c r="G10" s="206">
        <f t="shared" si="0"/>
        <v>2004</v>
      </c>
      <c r="H10" s="206">
        <f t="shared" si="0"/>
        <v>2005</v>
      </c>
      <c r="I10" s="206">
        <f t="shared" si="0"/>
        <v>2006</v>
      </c>
      <c r="J10" s="206">
        <f t="shared" si="0"/>
        <v>2007</v>
      </c>
      <c r="K10" s="206">
        <f t="shared" si="0"/>
        <v>2008</v>
      </c>
      <c r="L10" s="206">
        <f t="shared" si="0"/>
        <v>2009</v>
      </c>
      <c r="M10" s="206">
        <f t="shared" si="0"/>
        <v>2010</v>
      </c>
      <c r="N10" s="206">
        <f t="shared" si="0"/>
        <v>2011</v>
      </c>
      <c r="O10" s="206">
        <f t="shared" si="0"/>
        <v>2012</v>
      </c>
      <c r="P10" s="206">
        <f t="shared" si="0"/>
        <v>2013</v>
      </c>
      <c r="Q10" s="206">
        <f t="shared" si="0"/>
        <v>2014</v>
      </c>
      <c r="R10" s="206">
        <f t="shared" si="0"/>
        <v>2015</v>
      </c>
      <c r="S10" s="206">
        <f t="shared" si="0"/>
        <v>2016</v>
      </c>
      <c r="T10" s="206">
        <f t="shared" si="0"/>
        <v>2017</v>
      </c>
      <c r="U10" s="206">
        <f t="shared" si="0"/>
        <v>2018</v>
      </c>
      <c r="V10" s="206">
        <f t="shared" si="0"/>
        <v>2019</v>
      </c>
    </row>
    <row r="11" spans="2:61" s="168" customFormat="1">
      <c r="B11" s="197" t="s">
        <v>294</v>
      </c>
      <c r="C11" s="198">
        <v>20094</v>
      </c>
      <c r="D11" s="198">
        <v>21353</v>
      </c>
      <c r="E11" s="198">
        <v>21793</v>
      </c>
      <c r="F11" s="198">
        <v>22029</v>
      </c>
      <c r="G11" s="198">
        <v>22858</v>
      </c>
      <c r="H11" s="198">
        <v>23874</v>
      </c>
      <c r="I11" s="198">
        <v>25010</v>
      </c>
      <c r="J11" s="198">
        <v>25811</v>
      </c>
      <c r="K11" s="198">
        <v>26077</v>
      </c>
      <c r="L11" s="198">
        <v>24561</v>
      </c>
      <c r="M11" s="198">
        <v>24397</v>
      </c>
      <c r="N11" s="198">
        <v>24098</v>
      </c>
      <c r="O11" s="198">
        <v>23525</v>
      </c>
      <c r="P11" s="198">
        <v>23304</v>
      </c>
      <c r="Q11" s="198">
        <v>23892</v>
      </c>
      <c r="R11" s="198">
        <v>25002</v>
      </c>
      <c r="S11" s="198">
        <v>26093</v>
      </c>
      <c r="T11" s="198">
        <v>27102</v>
      </c>
      <c r="U11" s="198">
        <v>27870</v>
      </c>
      <c r="V11" s="198">
        <v>28213</v>
      </c>
    </row>
    <row r="12" spans="2:61" ht="15" customHeight="1">
      <c r="B12" s="203" t="s">
        <v>342</v>
      </c>
      <c r="C12" s="204">
        <v>15975</v>
      </c>
      <c r="D12" s="204">
        <v>17196</v>
      </c>
      <c r="E12" s="204">
        <v>18095</v>
      </c>
      <c r="F12" s="204">
        <v>19013</v>
      </c>
      <c r="G12" s="204">
        <v>20053</v>
      </c>
      <c r="H12" s="204">
        <v>21239</v>
      </c>
      <c r="I12" s="204">
        <v>22629</v>
      </c>
      <c r="J12" s="204">
        <v>23776</v>
      </c>
      <c r="K12" s="204">
        <v>24129</v>
      </c>
      <c r="L12" s="204">
        <v>23062</v>
      </c>
      <c r="M12" s="204">
        <v>23038</v>
      </c>
      <c r="N12" s="204">
        <v>22761</v>
      </c>
      <c r="O12" s="204">
        <v>22048</v>
      </c>
      <c r="P12" s="204">
        <v>21899</v>
      </c>
      <c r="Q12" s="204">
        <v>22218</v>
      </c>
      <c r="R12" s="204">
        <v>23219</v>
      </c>
      <c r="S12" s="204">
        <v>23979</v>
      </c>
      <c r="T12" s="204">
        <v>24969</v>
      </c>
      <c r="U12" s="204">
        <v>25771</v>
      </c>
      <c r="V12" s="204">
        <v>26426</v>
      </c>
    </row>
    <row r="13" spans="2:61" ht="15" customHeight="1">
      <c r="B13" s="219" t="s">
        <v>375</v>
      </c>
      <c r="C13" s="220">
        <f t="shared" ref="C13:V13" si="1">C11-C12</f>
        <v>4119</v>
      </c>
      <c r="D13" s="220">
        <f t="shared" si="1"/>
        <v>4157</v>
      </c>
      <c r="E13" s="220">
        <f t="shared" si="1"/>
        <v>3698</v>
      </c>
      <c r="F13" s="220">
        <f t="shared" si="1"/>
        <v>3016</v>
      </c>
      <c r="G13" s="220">
        <f t="shared" si="1"/>
        <v>2805</v>
      </c>
      <c r="H13" s="220">
        <f t="shared" si="1"/>
        <v>2635</v>
      </c>
      <c r="I13" s="220">
        <f t="shared" si="1"/>
        <v>2381</v>
      </c>
      <c r="J13" s="220">
        <f t="shared" si="1"/>
        <v>2035</v>
      </c>
      <c r="K13" s="220">
        <f t="shared" si="1"/>
        <v>1948</v>
      </c>
      <c r="L13" s="220">
        <f t="shared" si="1"/>
        <v>1499</v>
      </c>
      <c r="M13" s="220">
        <f t="shared" si="1"/>
        <v>1359</v>
      </c>
      <c r="N13" s="220">
        <f t="shared" si="1"/>
        <v>1337</v>
      </c>
      <c r="O13" s="220">
        <f t="shared" si="1"/>
        <v>1477</v>
      </c>
      <c r="P13" s="220">
        <f t="shared" si="1"/>
        <v>1405</v>
      </c>
      <c r="Q13" s="220">
        <f t="shared" si="1"/>
        <v>1674</v>
      </c>
      <c r="R13" s="220">
        <f t="shared" si="1"/>
        <v>1783</v>
      </c>
      <c r="S13" s="220">
        <f t="shared" si="1"/>
        <v>2114</v>
      </c>
      <c r="T13" s="220">
        <f t="shared" si="1"/>
        <v>2133</v>
      </c>
      <c r="U13" s="220">
        <f t="shared" si="1"/>
        <v>2099</v>
      </c>
      <c r="V13" s="220">
        <f t="shared" si="1"/>
        <v>1787</v>
      </c>
    </row>
    <row r="14" spans="2:61" ht="15" customHeight="1">
      <c r="B14" s="219" t="s">
        <v>376</v>
      </c>
      <c r="C14" s="220"/>
      <c r="D14" s="221">
        <f t="shared" ref="D14:V14" si="2">D11/C11-1</f>
        <v>6.2655519060416109E-2</v>
      </c>
      <c r="E14" s="221">
        <f t="shared" si="2"/>
        <v>2.060600384020983E-2</v>
      </c>
      <c r="F14" s="221">
        <f t="shared" si="2"/>
        <v>1.0829165328316348E-2</v>
      </c>
      <c r="G14" s="221">
        <f t="shared" si="2"/>
        <v>3.7632212084071082E-2</v>
      </c>
      <c r="H14" s="221">
        <f t="shared" si="2"/>
        <v>4.4448333187505407E-2</v>
      </c>
      <c r="I14" s="221">
        <f t="shared" si="2"/>
        <v>4.7583144843763137E-2</v>
      </c>
      <c r="J14" s="221">
        <f t="shared" si="2"/>
        <v>3.2027189124350208E-2</v>
      </c>
      <c r="K14" s="221">
        <f t="shared" si="2"/>
        <v>1.0305683623261341E-2</v>
      </c>
      <c r="L14" s="221">
        <f t="shared" si="2"/>
        <v>-5.8135521724124728E-2</v>
      </c>
      <c r="M14" s="221">
        <f t="shared" si="2"/>
        <v>-6.6772525548633999E-3</v>
      </c>
      <c r="N14" s="221">
        <f t="shared" si="2"/>
        <v>-1.2255605197360353E-2</v>
      </c>
      <c r="O14" s="221">
        <f t="shared" si="2"/>
        <v>-2.3777906880239064E-2</v>
      </c>
      <c r="P14" s="221">
        <f t="shared" si="2"/>
        <v>-9.394261424017003E-3</v>
      </c>
      <c r="Q14" s="221">
        <f t="shared" si="2"/>
        <v>2.5231719876416037E-2</v>
      </c>
      <c r="R14" s="221">
        <f t="shared" si="2"/>
        <v>4.6459065796082388E-2</v>
      </c>
      <c r="S14" s="221">
        <f t="shared" si="2"/>
        <v>4.3636509079273633E-2</v>
      </c>
      <c r="T14" s="221">
        <f t="shared" si="2"/>
        <v>3.8669374928141709E-2</v>
      </c>
      <c r="U14" s="221">
        <f t="shared" si="2"/>
        <v>2.8337392074385681E-2</v>
      </c>
      <c r="V14" s="221">
        <f t="shared" si="2"/>
        <v>1.2307140294223196E-2</v>
      </c>
    </row>
    <row r="15" spans="2:61" ht="15" customHeight="1">
      <c r="B15" s="219" t="s">
        <v>377</v>
      </c>
      <c r="C15" s="220"/>
      <c r="D15" s="221">
        <f t="shared" ref="D15:V15" si="3">D12/C12-1</f>
        <v>7.6431924882629065E-2</v>
      </c>
      <c r="E15" s="221">
        <f t="shared" si="3"/>
        <v>5.2279599906955188E-2</v>
      </c>
      <c r="F15" s="221">
        <f t="shared" si="3"/>
        <v>5.0732246476927312E-2</v>
      </c>
      <c r="G15" s="221">
        <f t="shared" si="3"/>
        <v>5.4699416188923378E-2</v>
      </c>
      <c r="H15" s="221">
        <f t="shared" si="3"/>
        <v>5.9143270333615883E-2</v>
      </c>
      <c r="I15" s="221">
        <f t="shared" si="3"/>
        <v>6.5445642450209451E-2</v>
      </c>
      <c r="J15" s="221">
        <f t="shared" si="3"/>
        <v>5.0687171328825942E-2</v>
      </c>
      <c r="K15" s="221">
        <f t="shared" si="3"/>
        <v>1.4846904441453646E-2</v>
      </c>
      <c r="L15" s="221">
        <f t="shared" si="3"/>
        <v>-4.4220647353806597E-2</v>
      </c>
      <c r="M15" s="221">
        <f t="shared" si="3"/>
        <v>-1.0406729685196181E-3</v>
      </c>
      <c r="N15" s="221">
        <f t="shared" si="3"/>
        <v>-1.2023613160864643E-2</v>
      </c>
      <c r="O15" s="221">
        <f t="shared" si="3"/>
        <v>-3.1325512938798816E-2</v>
      </c>
      <c r="P15" s="221">
        <f t="shared" si="3"/>
        <v>-6.7579825834542806E-3</v>
      </c>
      <c r="Q15" s="221">
        <f t="shared" si="3"/>
        <v>1.4566875199780727E-2</v>
      </c>
      <c r="R15" s="221">
        <f t="shared" si="3"/>
        <v>4.5053560176433471E-2</v>
      </c>
      <c r="S15" s="221">
        <f t="shared" si="3"/>
        <v>3.2731814462293896E-2</v>
      </c>
      <c r="T15" s="221">
        <f t="shared" si="3"/>
        <v>4.1286125359689674E-2</v>
      </c>
      <c r="U15" s="221">
        <f t="shared" si="3"/>
        <v>3.211982858744844E-2</v>
      </c>
      <c r="V15" s="221">
        <f t="shared" si="3"/>
        <v>2.5416165457296858E-2</v>
      </c>
    </row>
    <row r="16" spans="2:61" ht="15" customHeight="1">
      <c r="B16" s="219" t="s">
        <v>375</v>
      </c>
      <c r="C16" s="220"/>
      <c r="D16" s="222">
        <f t="shared" ref="D16:V16" si="4">(D14-D15)*100</f>
        <v>-1.3776405822212956</v>
      </c>
      <c r="E16" s="222">
        <f t="shared" si="4"/>
        <v>-3.1673596066745358</v>
      </c>
      <c r="F16" s="222">
        <f t="shared" si="4"/>
        <v>-3.9903081148610964</v>
      </c>
      <c r="G16" s="222">
        <f t="shared" si="4"/>
        <v>-1.7067204104852296</v>
      </c>
      <c r="H16" s="222">
        <f t="shared" si="4"/>
        <v>-1.4694937146110476</v>
      </c>
      <c r="I16" s="222">
        <f t="shared" si="4"/>
        <v>-1.7862497606446315</v>
      </c>
      <c r="J16" s="222">
        <f t="shared" si="4"/>
        <v>-1.8659982204475734</v>
      </c>
      <c r="K16" s="222">
        <f t="shared" si="4"/>
        <v>-0.45412208181923042</v>
      </c>
      <c r="L16" s="222">
        <f t="shared" si="4"/>
        <v>-1.3914874370318131</v>
      </c>
      <c r="M16" s="222">
        <f t="shared" si="4"/>
        <v>-0.56365795863437818</v>
      </c>
      <c r="N16" s="222">
        <f t="shared" si="4"/>
        <v>-2.3199203649570954E-2</v>
      </c>
      <c r="O16" s="222">
        <f t="shared" si="4"/>
        <v>0.75476060585597526</v>
      </c>
      <c r="P16" s="222">
        <f t="shared" si="4"/>
        <v>-0.26362788405627224</v>
      </c>
      <c r="Q16" s="222">
        <f t="shared" si="4"/>
        <v>1.066484467663531</v>
      </c>
      <c r="R16" s="222">
        <f t="shared" si="4"/>
        <v>0.14055056196489168</v>
      </c>
      <c r="S16" s="222">
        <f t="shared" si="4"/>
        <v>1.0904694616979738</v>
      </c>
      <c r="T16" s="222">
        <f t="shared" si="4"/>
        <v>-0.26167504315479651</v>
      </c>
      <c r="U16" s="222">
        <f t="shared" si="4"/>
        <v>-0.37824365130627591</v>
      </c>
      <c r="V16" s="222">
        <f t="shared" si="4"/>
        <v>-1.3109025163073662</v>
      </c>
    </row>
    <row r="17" spans="2:47">
      <c r="C17" s="206">
        <f t="shared" ref="C17:V17" si="5">C10</f>
        <v>2000</v>
      </c>
      <c r="D17" s="206">
        <f t="shared" si="5"/>
        <v>2001</v>
      </c>
      <c r="E17" s="206">
        <f t="shared" si="5"/>
        <v>2002</v>
      </c>
      <c r="F17" s="206">
        <f t="shared" si="5"/>
        <v>2003</v>
      </c>
      <c r="G17" s="206">
        <f t="shared" si="5"/>
        <v>2004</v>
      </c>
      <c r="H17" s="206">
        <f t="shared" si="5"/>
        <v>2005</v>
      </c>
      <c r="I17" s="206">
        <f t="shared" si="5"/>
        <v>2006</v>
      </c>
      <c r="J17" s="206">
        <f t="shared" si="5"/>
        <v>2007</v>
      </c>
      <c r="K17" s="206">
        <f t="shared" si="5"/>
        <v>2008</v>
      </c>
      <c r="L17" s="206">
        <f t="shared" si="5"/>
        <v>2009</v>
      </c>
      <c r="M17" s="206">
        <f t="shared" si="5"/>
        <v>2010</v>
      </c>
      <c r="N17" s="206">
        <f t="shared" si="5"/>
        <v>2011</v>
      </c>
      <c r="O17" s="206">
        <f t="shared" si="5"/>
        <v>2012</v>
      </c>
      <c r="P17" s="206">
        <f t="shared" si="5"/>
        <v>2013</v>
      </c>
      <c r="Q17" s="206">
        <f t="shared" si="5"/>
        <v>2014</v>
      </c>
      <c r="R17" s="206">
        <f t="shared" si="5"/>
        <v>2015</v>
      </c>
      <c r="S17" s="206">
        <f t="shared" si="5"/>
        <v>2016</v>
      </c>
      <c r="T17" s="206">
        <f t="shared" si="5"/>
        <v>2017</v>
      </c>
      <c r="U17" s="206">
        <f t="shared" si="5"/>
        <v>2018</v>
      </c>
      <c r="V17" s="206">
        <f t="shared" si="5"/>
        <v>2019</v>
      </c>
    </row>
    <row r="18" spans="2:47" s="168" customFormat="1">
      <c r="B18" s="197" t="s">
        <v>294</v>
      </c>
      <c r="C18" s="223">
        <v>1.2578403755868499</v>
      </c>
      <c r="D18" s="199">
        <v>1.24174226564317</v>
      </c>
      <c r="E18" s="199">
        <v>1.2043658469190399</v>
      </c>
      <c r="F18" s="199">
        <v>1.15862830694788</v>
      </c>
      <c r="G18" s="199">
        <v>1.1398793198025201</v>
      </c>
      <c r="H18" s="199">
        <v>1.1240642214793499</v>
      </c>
      <c r="I18" s="199">
        <v>1.1052189668125001</v>
      </c>
      <c r="J18" s="199">
        <v>1.0855905114401101</v>
      </c>
      <c r="K18" s="199">
        <v>1.08073272825231</v>
      </c>
      <c r="L18" s="199">
        <v>1.0649986991587901</v>
      </c>
      <c r="M18" s="199">
        <v>1.05898949561594</v>
      </c>
      <c r="N18" s="199">
        <v>1.0587408286103399</v>
      </c>
      <c r="O18" s="199">
        <v>1.0669902031930301</v>
      </c>
      <c r="P18" s="199">
        <v>1.06415818073885</v>
      </c>
      <c r="Q18" s="199">
        <v>1.07534431541993</v>
      </c>
      <c r="R18" s="199">
        <v>1.07679055945562</v>
      </c>
      <c r="S18" s="199">
        <v>1.0881604737478601</v>
      </c>
      <c r="T18" s="199">
        <v>1.08542592815091</v>
      </c>
      <c r="U18" s="199">
        <v>1.0814481393814801</v>
      </c>
      <c r="V18" s="199">
        <v>1.0676227957314799</v>
      </c>
    </row>
    <row r="19" spans="2:47" ht="15" customHeight="1">
      <c r="B19" s="203" t="s">
        <v>342</v>
      </c>
      <c r="C19" s="205">
        <v>1</v>
      </c>
      <c r="D19" s="205">
        <v>1</v>
      </c>
      <c r="E19" s="205">
        <v>1</v>
      </c>
      <c r="F19" s="205">
        <v>1</v>
      </c>
      <c r="G19" s="205">
        <v>1</v>
      </c>
      <c r="H19" s="205">
        <v>1</v>
      </c>
      <c r="I19" s="205">
        <v>1</v>
      </c>
      <c r="J19" s="205">
        <v>1</v>
      </c>
      <c r="K19" s="205">
        <v>1</v>
      </c>
      <c r="L19" s="205">
        <v>1</v>
      </c>
      <c r="M19" s="205">
        <v>1</v>
      </c>
      <c r="N19" s="205">
        <v>1</v>
      </c>
      <c r="O19" s="205">
        <v>1</v>
      </c>
      <c r="P19" s="205">
        <v>1</v>
      </c>
      <c r="Q19" s="205">
        <v>1</v>
      </c>
      <c r="R19" s="205">
        <v>1</v>
      </c>
      <c r="S19" s="205">
        <v>1</v>
      </c>
      <c r="T19" s="205">
        <v>1</v>
      </c>
      <c r="U19" s="205">
        <v>1</v>
      </c>
      <c r="V19" s="205">
        <v>1</v>
      </c>
    </row>
    <row r="20" spans="2:47">
      <c r="C20" s="206">
        <f t="shared" ref="C20:V20" si="6">C18*100</f>
        <v>125.78403755868499</v>
      </c>
      <c r="D20" s="206">
        <f t="shared" si="6"/>
        <v>124.174226564317</v>
      </c>
      <c r="E20" s="206">
        <f t="shared" si="6"/>
        <v>120.43658469190399</v>
      </c>
      <c r="F20" s="206">
        <f t="shared" si="6"/>
        <v>115.862830694788</v>
      </c>
      <c r="G20" s="206">
        <f t="shared" si="6"/>
        <v>113.98793198025201</v>
      </c>
      <c r="H20" s="206">
        <f t="shared" si="6"/>
        <v>112.40642214793499</v>
      </c>
      <c r="I20" s="206">
        <f t="shared" si="6"/>
        <v>110.52189668125001</v>
      </c>
      <c r="J20" s="206">
        <f t="shared" si="6"/>
        <v>108.55905114401101</v>
      </c>
      <c r="K20" s="206">
        <f t="shared" si="6"/>
        <v>108.073272825231</v>
      </c>
      <c r="L20" s="206">
        <f t="shared" si="6"/>
        <v>106.499869915879</v>
      </c>
      <c r="M20" s="206">
        <f t="shared" si="6"/>
        <v>105.89894956159401</v>
      </c>
      <c r="N20" s="206">
        <f t="shared" si="6"/>
        <v>105.874082861034</v>
      </c>
      <c r="O20" s="206">
        <f t="shared" si="6"/>
        <v>106.699020319303</v>
      </c>
      <c r="P20" s="206">
        <f t="shared" si="6"/>
        <v>106.41581807388501</v>
      </c>
      <c r="Q20" s="206">
        <f t="shared" si="6"/>
        <v>107.534431541993</v>
      </c>
      <c r="R20" s="206">
        <f t="shared" si="6"/>
        <v>107.679055945562</v>
      </c>
      <c r="S20" s="206">
        <f t="shared" si="6"/>
        <v>108.81604737478601</v>
      </c>
      <c r="T20" s="206">
        <f t="shared" si="6"/>
        <v>108.542592815091</v>
      </c>
      <c r="U20" s="206">
        <f t="shared" si="6"/>
        <v>108.144813938148</v>
      </c>
      <c r="V20" s="206">
        <f t="shared" si="6"/>
        <v>106.76227957314799</v>
      </c>
      <c r="W20" s="206"/>
      <c r="Z20" s="206"/>
      <c r="AC20" s="206"/>
      <c r="AF20" s="206"/>
      <c r="AI20" s="206"/>
      <c r="AL20" s="206"/>
      <c r="AO20" s="206"/>
      <c r="AR20" s="206"/>
      <c r="AU20" s="206"/>
    </row>
    <row r="21" spans="2:47">
      <c r="C21" s="206"/>
      <c r="D21" s="206"/>
      <c r="E21" s="206"/>
      <c r="F21" s="206"/>
      <c r="G21" s="206"/>
      <c r="H21" s="206"/>
      <c r="I21" s="206"/>
      <c r="J21" s="206"/>
      <c r="K21" s="206"/>
      <c r="L21" s="206"/>
      <c r="M21" s="206"/>
      <c r="N21" s="206"/>
      <c r="O21" s="206"/>
      <c r="P21" s="206"/>
      <c r="Q21" s="206"/>
      <c r="R21" s="206"/>
      <c r="S21" s="206"/>
      <c r="T21" s="206"/>
      <c r="U21" s="206"/>
      <c r="V21" s="206"/>
      <c r="W21" s="206"/>
      <c r="Z21" s="206"/>
      <c r="AC21" s="206"/>
      <c r="AF21" s="206"/>
      <c r="AI21" s="206"/>
      <c r="AL21" s="206"/>
      <c r="AO21" s="206"/>
      <c r="AR21" s="206"/>
      <c r="AU21" s="206"/>
    </row>
    <row r="22" spans="2:47">
      <c r="C22" s="206"/>
      <c r="E22" s="206"/>
      <c r="H22" s="206"/>
      <c r="K22" s="206"/>
      <c r="N22" s="206"/>
      <c r="Q22" s="206"/>
      <c r="T22" s="206"/>
      <c r="W22" s="206"/>
      <c r="Z22" s="206"/>
      <c r="AC22" s="206"/>
      <c r="AF22" s="206"/>
      <c r="AI22" s="206"/>
      <c r="AL22" s="206"/>
      <c r="AO22" s="206"/>
      <c r="AR22" s="206"/>
      <c r="AU22" s="206"/>
    </row>
    <row r="23" spans="2:47">
      <c r="C23" s="206"/>
      <c r="E23" s="206"/>
      <c r="H23" s="206"/>
      <c r="K23" s="206"/>
      <c r="N23" s="206"/>
      <c r="Q23" s="206"/>
      <c r="T23" s="206"/>
      <c r="W23" s="206"/>
      <c r="Z23" s="206"/>
      <c r="AC23" s="206"/>
      <c r="AF23" s="206"/>
      <c r="AI23" s="206"/>
      <c r="AL23" s="206"/>
      <c r="AO23" s="206"/>
      <c r="AR23" s="206"/>
      <c r="AU23" s="206"/>
    </row>
    <row r="24" spans="2:47">
      <c r="C24" s="206"/>
      <c r="E24" s="206"/>
      <c r="H24" s="206"/>
      <c r="K24" s="206"/>
      <c r="N24" s="206"/>
      <c r="Q24" s="206"/>
      <c r="T24" s="206"/>
      <c r="W24" s="206"/>
      <c r="Z24" s="206"/>
      <c r="AC24" s="206"/>
      <c r="AF24" s="206"/>
      <c r="AI24" s="206"/>
      <c r="AL24" s="206"/>
      <c r="AO24" s="206"/>
      <c r="AR24" s="206"/>
      <c r="AU24" s="206"/>
    </row>
    <row r="25" spans="2:47">
      <c r="C25" s="206"/>
      <c r="E25" s="206"/>
      <c r="H25" s="206"/>
      <c r="K25" s="206"/>
      <c r="N25" s="206"/>
      <c r="Q25" s="206"/>
      <c r="T25" s="206"/>
      <c r="W25" s="206"/>
      <c r="Z25" s="206"/>
      <c r="AC25" s="206"/>
      <c r="AF25" s="206"/>
      <c r="AI25" s="206"/>
      <c r="AL25" s="206"/>
      <c r="AO25" s="206"/>
      <c r="AR25" s="206"/>
      <c r="AU25" s="206"/>
    </row>
    <row r="26" spans="2:47">
      <c r="C26" s="206"/>
      <c r="E26" s="206"/>
      <c r="H26" s="206"/>
      <c r="K26" s="206"/>
      <c r="N26" s="206"/>
      <c r="Q26" s="206"/>
      <c r="T26" s="206"/>
      <c r="W26" s="206"/>
      <c r="Z26" s="206"/>
      <c r="AC26" s="206"/>
      <c r="AF26" s="206"/>
      <c r="AI26" s="206"/>
      <c r="AL26" s="206"/>
      <c r="AO26" s="206"/>
      <c r="AR26" s="206"/>
      <c r="AU26" s="206"/>
    </row>
    <row r="27" spans="2:47">
      <c r="C27" s="206"/>
      <c r="E27" s="206"/>
      <c r="H27" s="206"/>
      <c r="K27" s="206"/>
      <c r="N27" s="206"/>
      <c r="Q27" s="206"/>
      <c r="T27" s="206"/>
      <c r="W27" s="206"/>
      <c r="Z27" s="206"/>
      <c r="AC27" s="206"/>
      <c r="AF27" s="206"/>
      <c r="AI27" s="206"/>
      <c r="AL27" s="206"/>
      <c r="AO27" s="206"/>
      <c r="AR27" s="206"/>
      <c r="AU27" s="206"/>
    </row>
    <row r="28" spans="2:47">
      <c r="C28" s="206"/>
      <c r="E28" s="206"/>
      <c r="H28" s="206"/>
      <c r="K28" s="206"/>
      <c r="N28" s="206"/>
      <c r="Q28" s="206"/>
      <c r="T28" s="206"/>
      <c r="W28" s="206"/>
      <c r="Z28" s="206"/>
      <c r="AC28" s="206"/>
      <c r="AF28" s="206"/>
      <c r="AI28" s="206"/>
      <c r="AL28" s="206"/>
      <c r="AO28" s="206"/>
      <c r="AR28" s="206"/>
      <c r="AU28" s="206"/>
    </row>
    <row r="29" spans="2:47">
      <c r="C29" s="206"/>
      <c r="E29" s="206"/>
      <c r="H29" s="206"/>
      <c r="K29" s="206"/>
      <c r="N29" s="206"/>
      <c r="Q29" s="206"/>
      <c r="T29" s="206"/>
      <c r="W29" s="206"/>
      <c r="Z29" s="206"/>
      <c r="AC29" s="206"/>
      <c r="AF29" s="206"/>
      <c r="AI29" s="206"/>
      <c r="AL29" s="206"/>
      <c r="AO29" s="206"/>
      <c r="AR29" s="206"/>
      <c r="AU29" s="206"/>
    </row>
    <row r="30" spans="2:47">
      <c r="C30" s="206"/>
      <c r="E30" s="206"/>
      <c r="H30" s="206"/>
      <c r="K30" s="206"/>
      <c r="N30" s="206"/>
      <c r="Q30" s="206"/>
      <c r="T30" s="206"/>
      <c r="W30" s="206"/>
      <c r="Z30" s="206"/>
      <c r="AC30" s="206"/>
      <c r="AF30" s="206"/>
      <c r="AI30" s="206"/>
      <c r="AL30" s="206"/>
      <c r="AO30" s="206"/>
      <c r="AR30" s="206"/>
      <c r="AU30" s="206"/>
    </row>
    <row r="31" spans="2:47">
      <c r="C31" s="206"/>
      <c r="E31" s="206"/>
      <c r="H31" s="206"/>
      <c r="K31" s="206"/>
      <c r="N31" s="206"/>
      <c r="Q31" s="206"/>
      <c r="T31" s="206"/>
      <c r="W31" s="206"/>
      <c r="Z31" s="206"/>
      <c r="AC31" s="206"/>
      <c r="AF31" s="206"/>
      <c r="AI31" s="206"/>
      <c r="AL31" s="206"/>
      <c r="AO31" s="206"/>
      <c r="AR31" s="206"/>
      <c r="AU31" s="206"/>
    </row>
    <row r="32" spans="2:47">
      <c r="C32" s="206"/>
      <c r="E32" s="206"/>
      <c r="H32" s="206"/>
      <c r="K32" s="206"/>
      <c r="N32" s="206"/>
      <c r="Q32" s="206"/>
      <c r="T32" s="206"/>
      <c r="W32" s="206"/>
      <c r="Z32" s="206"/>
      <c r="AC32" s="206"/>
      <c r="AF32" s="206"/>
      <c r="AI32" s="206"/>
      <c r="AL32" s="206"/>
      <c r="AO32" s="206"/>
      <c r="AR32" s="206"/>
      <c r="AU32" s="206"/>
    </row>
    <row r="33" spans="3:47">
      <c r="C33" s="206"/>
      <c r="E33" s="206"/>
      <c r="H33" s="206"/>
      <c r="K33" s="206"/>
      <c r="N33" s="206"/>
      <c r="Q33" s="206"/>
      <c r="T33" s="206"/>
      <c r="W33" s="206"/>
      <c r="Z33" s="206"/>
      <c r="AC33" s="206"/>
      <c r="AF33" s="206"/>
      <c r="AI33" s="206"/>
      <c r="AL33" s="206"/>
      <c r="AO33" s="206"/>
      <c r="AR33" s="206"/>
      <c r="AU33" s="206"/>
    </row>
    <row r="34" spans="3:47">
      <c r="C34" s="206"/>
      <c r="E34" s="206"/>
      <c r="H34" s="206"/>
      <c r="K34" s="206"/>
      <c r="N34" s="206"/>
      <c r="Q34" s="206"/>
      <c r="T34" s="206"/>
      <c r="W34" s="206"/>
      <c r="Z34" s="206"/>
      <c r="AC34" s="206"/>
      <c r="AF34" s="206"/>
      <c r="AI34" s="206"/>
      <c r="AL34" s="206"/>
      <c r="AO34" s="206"/>
      <c r="AR34" s="206"/>
      <c r="AU34" s="206"/>
    </row>
    <row r="35" spans="3:47">
      <c r="C35" s="206"/>
      <c r="E35" s="206"/>
      <c r="H35" s="206"/>
      <c r="K35" s="206"/>
      <c r="N35" s="206"/>
      <c r="Q35" s="206"/>
      <c r="T35" s="206"/>
      <c r="W35" s="206"/>
      <c r="Z35" s="206"/>
      <c r="AC35" s="206"/>
      <c r="AF35" s="206"/>
      <c r="AI35" s="206"/>
      <c r="AL35" s="206"/>
      <c r="AO35" s="206"/>
      <c r="AR35" s="206"/>
      <c r="AU35" s="206"/>
    </row>
    <row r="36" spans="3:47">
      <c r="C36" s="206"/>
      <c r="E36" s="206"/>
      <c r="H36" s="206"/>
      <c r="K36" s="206"/>
      <c r="N36" s="206"/>
      <c r="Q36" s="206"/>
      <c r="T36" s="206"/>
      <c r="W36" s="206"/>
      <c r="Z36" s="206"/>
      <c r="AC36" s="206"/>
      <c r="AF36" s="206"/>
      <c r="AI36" s="206"/>
      <c r="AL36" s="206"/>
      <c r="AO36" s="206"/>
      <c r="AR36" s="206"/>
      <c r="AU36" s="206"/>
    </row>
    <row r="37" spans="3:47">
      <c r="C37" s="206"/>
      <c r="E37" s="206"/>
      <c r="H37" s="206"/>
      <c r="K37" s="206"/>
      <c r="N37" s="206"/>
      <c r="Q37" s="206"/>
      <c r="T37" s="206"/>
      <c r="W37" s="206"/>
      <c r="Z37" s="206"/>
      <c r="AC37" s="206"/>
      <c r="AF37" s="206"/>
      <c r="AI37" s="206"/>
      <c r="AL37" s="206"/>
      <c r="AO37" s="206"/>
      <c r="AR37" s="206"/>
      <c r="AU37" s="206"/>
    </row>
    <row r="38" spans="3:47">
      <c r="C38" s="206"/>
      <c r="E38" s="206"/>
      <c r="H38" s="206"/>
      <c r="K38" s="206"/>
      <c r="N38" s="206"/>
      <c r="Q38" s="206"/>
      <c r="T38" s="206"/>
      <c r="W38" s="206"/>
      <c r="Z38" s="206"/>
      <c r="AC38" s="206"/>
      <c r="AF38" s="206"/>
      <c r="AI38" s="206"/>
      <c r="AL38" s="206"/>
      <c r="AO38" s="206"/>
      <c r="AR38" s="206"/>
      <c r="AU38" s="206"/>
    </row>
    <row r="39" spans="3:47">
      <c r="C39" s="206"/>
      <c r="E39" s="206"/>
      <c r="H39" s="206"/>
      <c r="K39" s="206"/>
      <c r="N39" s="206"/>
      <c r="Q39" s="206"/>
      <c r="T39" s="206"/>
      <c r="W39" s="206"/>
      <c r="Z39" s="206"/>
      <c r="AC39" s="206"/>
      <c r="AF39" s="206"/>
      <c r="AI39" s="206"/>
      <c r="AL39" s="206"/>
      <c r="AO39" s="206"/>
      <c r="AR39" s="206"/>
      <c r="AU39" s="206"/>
    </row>
    <row r="40" spans="3:47">
      <c r="C40" s="206"/>
      <c r="E40" s="206"/>
      <c r="H40" s="206"/>
      <c r="K40" s="206"/>
      <c r="N40" s="206"/>
      <c r="Q40" s="206"/>
      <c r="T40" s="206"/>
      <c r="W40" s="206"/>
      <c r="Z40" s="206"/>
      <c r="AC40" s="206"/>
      <c r="AF40" s="206"/>
      <c r="AI40" s="206"/>
      <c r="AL40" s="206"/>
      <c r="AO40" s="206"/>
      <c r="AR40" s="206"/>
      <c r="AU40" s="206"/>
    </row>
    <row r="41" spans="3:47">
      <c r="C41" s="206"/>
      <c r="E41" s="206"/>
      <c r="H41" s="206"/>
      <c r="K41" s="206"/>
      <c r="N41" s="206"/>
      <c r="Q41" s="206"/>
      <c r="T41" s="206"/>
      <c r="W41" s="206"/>
      <c r="Z41" s="206"/>
      <c r="AC41" s="206"/>
      <c r="AF41" s="206"/>
      <c r="AI41" s="206"/>
      <c r="AL41" s="206"/>
      <c r="AO41" s="206"/>
      <c r="AR41" s="206"/>
      <c r="AU41" s="206"/>
    </row>
    <row r="42" spans="3:47">
      <c r="C42" s="206"/>
      <c r="E42" s="206"/>
      <c r="H42" s="206"/>
      <c r="K42" s="206"/>
      <c r="N42" s="206"/>
      <c r="Q42" s="206"/>
      <c r="T42" s="206"/>
      <c r="W42" s="206"/>
      <c r="Z42" s="206"/>
      <c r="AC42" s="206"/>
      <c r="AF42" s="206"/>
      <c r="AI42" s="206"/>
      <c r="AL42" s="206"/>
      <c r="AO42" s="206"/>
      <c r="AR42" s="206"/>
      <c r="AU42" s="206"/>
    </row>
    <row r="43" spans="3:47">
      <c r="C43" s="206"/>
      <c r="E43" s="206"/>
      <c r="H43" s="206"/>
      <c r="K43" s="206"/>
      <c r="N43" s="206"/>
      <c r="Q43" s="206"/>
      <c r="T43" s="206"/>
      <c r="W43" s="206"/>
      <c r="Z43" s="206"/>
      <c r="AC43" s="206"/>
      <c r="AF43" s="206"/>
      <c r="AI43" s="206"/>
      <c r="AL43" s="206"/>
      <c r="AO43" s="206"/>
      <c r="AR43" s="206"/>
      <c r="AU43" s="206"/>
    </row>
    <row r="44" spans="3:47">
      <c r="C44" s="206"/>
      <c r="E44" s="206"/>
      <c r="H44" s="206"/>
      <c r="K44" s="206"/>
      <c r="N44" s="206"/>
      <c r="Q44" s="206"/>
      <c r="T44" s="206"/>
      <c r="W44" s="206"/>
      <c r="Z44" s="206"/>
      <c r="AC44" s="206"/>
      <c r="AF44" s="206"/>
      <c r="AI44" s="206"/>
      <c r="AL44" s="206"/>
      <c r="AO44" s="206"/>
      <c r="AR44" s="206"/>
      <c r="AU44" s="206"/>
    </row>
    <row r="45" spans="3:47">
      <c r="C45" s="206"/>
      <c r="E45" s="206"/>
      <c r="H45" s="206"/>
      <c r="K45" s="206"/>
      <c r="N45" s="206"/>
      <c r="Q45" s="206"/>
      <c r="T45" s="206"/>
      <c r="W45" s="206"/>
      <c r="Z45" s="206"/>
      <c r="AC45" s="206"/>
      <c r="AF45" s="206"/>
      <c r="AI45" s="206"/>
      <c r="AL45" s="206"/>
      <c r="AO45" s="206"/>
      <c r="AR45" s="206"/>
      <c r="AU45" s="206"/>
    </row>
    <row r="46" spans="3:47">
      <c r="C46" s="206"/>
      <c r="E46" s="206"/>
      <c r="H46" s="206"/>
      <c r="K46" s="206"/>
      <c r="N46" s="206"/>
      <c r="Q46" s="206"/>
      <c r="T46" s="206"/>
      <c r="W46" s="206"/>
      <c r="Z46" s="206"/>
      <c r="AC46" s="206"/>
      <c r="AF46" s="206"/>
      <c r="AI46" s="206"/>
      <c r="AL46" s="206"/>
      <c r="AO46" s="206"/>
      <c r="AR46" s="206"/>
      <c r="AU46" s="206"/>
    </row>
    <row r="47" spans="3:47">
      <c r="C47" s="206"/>
      <c r="E47" s="206"/>
      <c r="H47" s="206"/>
      <c r="K47" s="206"/>
      <c r="N47" s="206"/>
      <c r="Q47" s="206"/>
      <c r="T47" s="206"/>
      <c r="W47" s="206"/>
      <c r="Z47" s="206"/>
      <c r="AC47" s="206"/>
      <c r="AF47" s="206"/>
      <c r="AI47" s="206"/>
      <c r="AL47" s="206"/>
      <c r="AO47" s="206"/>
      <c r="AR47" s="206"/>
      <c r="AU47" s="206"/>
    </row>
    <row r="48" spans="3:47">
      <c r="C48" s="206"/>
      <c r="E48" s="206"/>
      <c r="H48" s="206"/>
      <c r="K48" s="206"/>
      <c r="N48" s="206"/>
      <c r="Q48" s="206"/>
      <c r="T48" s="206"/>
      <c r="W48" s="206"/>
      <c r="Z48" s="206"/>
      <c r="AC48" s="206"/>
      <c r="AF48" s="206"/>
      <c r="AI48" s="206"/>
      <c r="AL48" s="206"/>
      <c r="AO48" s="206"/>
      <c r="AR48" s="206"/>
      <c r="AU48" s="206"/>
    </row>
    <row r="49" spans="3:47">
      <c r="C49" s="206"/>
      <c r="E49" s="206"/>
      <c r="H49" s="206"/>
      <c r="K49" s="206"/>
      <c r="N49" s="206"/>
      <c r="Q49" s="206"/>
      <c r="T49" s="206"/>
      <c r="W49" s="206"/>
      <c r="Z49" s="206"/>
      <c r="AC49" s="206"/>
      <c r="AF49" s="206"/>
      <c r="AI49" s="206"/>
      <c r="AL49" s="206"/>
      <c r="AO49" s="206"/>
      <c r="AR49" s="206"/>
      <c r="AU49" s="206"/>
    </row>
    <row r="50" spans="3:47">
      <c r="C50" s="206"/>
      <c r="E50" s="206"/>
      <c r="H50" s="206"/>
      <c r="K50" s="206"/>
      <c r="N50" s="206"/>
      <c r="Q50" s="206"/>
      <c r="T50" s="206"/>
      <c r="W50" s="206"/>
      <c r="Z50" s="206"/>
      <c r="AC50" s="206"/>
      <c r="AF50" s="206"/>
      <c r="AI50" s="206"/>
      <c r="AL50" s="206"/>
      <c r="AO50" s="206"/>
      <c r="AR50" s="206"/>
      <c r="AU50" s="206"/>
    </row>
    <row r="51" spans="3:47">
      <c r="C51" s="206"/>
      <c r="E51" s="206"/>
      <c r="H51" s="206"/>
      <c r="K51" s="206"/>
      <c r="N51" s="206"/>
      <c r="Q51" s="206"/>
      <c r="T51" s="206"/>
      <c r="W51" s="206"/>
      <c r="Z51" s="206"/>
      <c r="AC51" s="206"/>
      <c r="AF51" s="206"/>
      <c r="AI51" s="206"/>
      <c r="AL51" s="206"/>
      <c r="AO51" s="206"/>
      <c r="AR51" s="206"/>
      <c r="AU51" s="206"/>
    </row>
    <row r="52" spans="3:47">
      <c r="C52" s="206"/>
      <c r="E52" s="206"/>
      <c r="H52" s="206"/>
      <c r="K52" s="206"/>
      <c r="N52" s="206"/>
      <c r="Q52" s="206"/>
      <c r="T52" s="206"/>
      <c r="W52" s="206"/>
      <c r="Z52" s="206"/>
      <c r="AC52" s="206"/>
      <c r="AF52" s="206"/>
      <c r="AI52" s="206"/>
      <c r="AL52" s="206"/>
      <c r="AO52" s="206"/>
      <c r="AR52" s="206"/>
      <c r="AU52" s="206"/>
    </row>
    <row r="53" spans="3:47">
      <c r="C53" s="206"/>
      <c r="E53" s="206"/>
      <c r="H53" s="206"/>
      <c r="K53" s="206"/>
      <c r="N53" s="206"/>
      <c r="Q53" s="206"/>
      <c r="T53" s="206"/>
      <c r="W53" s="206"/>
      <c r="Z53" s="206"/>
      <c r="AC53" s="206"/>
      <c r="AF53" s="206"/>
      <c r="AI53" s="206"/>
      <c r="AL53" s="206"/>
      <c r="AO53" s="206"/>
      <c r="AR53" s="206"/>
      <c r="AU53" s="206"/>
    </row>
    <row r="54" spans="3:47">
      <c r="C54" s="206"/>
      <c r="E54" s="206"/>
      <c r="H54" s="206"/>
      <c r="K54" s="206"/>
      <c r="N54" s="206"/>
      <c r="Q54" s="206"/>
      <c r="T54" s="206"/>
      <c r="W54" s="206"/>
      <c r="Z54" s="206"/>
      <c r="AC54" s="206"/>
      <c r="AF54" s="206"/>
      <c r="AI54" s="206"/>
      <c r="AL54" s="206"/>
      <c r="AO54" s="206"/>
      <c r="AR54" s="206"/>
      <c r="AU54" s="206"/>
    </row>
    <row r="55" spans="3:47">
      <c r="C55" s="206"/>
      <c r="E55" s="206"/>
      <c r="H55" s="206"/>
      <c r="K55" s="206"/>
      <c r="N55" s="206"/>
      <c r="Q55" s="206"/>
      <c r="T55" s="206"/>
      <c r="W55" s="206"/>
      <c r="Z55" s="206"/>
      <c r="AC55" s="206"/>
      <c r="AF55" s="206"/>
      <c r="AI55" s="206"/>
      <c r="AL55" s="206"/>
      <c r="AO55" s="206"/>
      <c r="AR55" s="206"/>
      <c r="AU55" s="206"/>
    </row>
    <row r="56" spans="3:47">
      <c r="C56" s="206"/>
      <c r="E56" s="206"/>
      <c r="H56" s="206"/>
      <c r="K56" s="206"/>
      <c r="N56" s="206"/>
      <c r="Q56" s="206"/>
      <c r="T56" s="206"/>
      <c r="W56" s="206"/>
      <c r="Z56" s="206"/>
      <c r="AC56" s="206"/>
      <c r="AF56" s="206"/>
      <c r="AI56" s="206"/>
      <c r="AL56" s="206"/>
      <c r="AO56" s="206"/>
      <c r="AR56" s="206"/>
      <c r="AU56" s="206"/>
    </row>
    <row r="57" spans="3:47">
      <c r="C57" s="206"/>
      <c r="E57" s="206"/>
      <c r="H57" s="206"/>
      <c r="K57" s="206"/>
      <c r="N57" s="206"/>
      <c r="Q57" s="206"/>
      <c r="T57" s="206"/>
      <c r="W57" s="206"/>
      <c r="Z57" s="206"/>
      <c r="AC57" s="206"/>
      <c r="AF57" s="206"/>
      <c r="AI57" s="206"/>
      <c r="AL57" s="206"/>
      <c r="AO57" s="206"/>
      <c r="AR57" s="206"/>
      <c r="AU57" s="206"/>
    </row>
    <row r="58" spans="3:47">
      <c r="C58" s="206"/>
      <c r="E58" s="206"/>
      <c r="H58" s="206"/>
      <c r="K58" s="206"/>
      <c r="N58" s="206"/>
      <c r="Q58" s="206"/>
      <c r="T58" s="206"/>
      <c r="W58" s="206"/>
      <c r="Z58" s="206"/>
      <c r="AC58" s="206"/>
      <c r="AF58" s="206"/>
      <c r="AI58" s="206"/>
      <c r="AL58" s="206"/>
      <c r="AO58" s="206"/>
      <c r="AR58" s="206"/>
      <c r="AU58" s="206"/>
    </row>
    <row r="59" spans="3:47">
      <c r="C59" s="206"/>
      <c r="E59" s="206"/>
      <c r="H59" s="206"/>
      <c r="K59" s="206"/>
      <c r="N59" s="206"/>
      <c r="Q59" s="206"/>
      <c r="T59" s="206"/>
      <c r="W59" s="206"/>
      <c r="Z59" s="206"/>
      <c r="AC59" s="206"/>
      <c r="AF59" s="206"/>
      <c r="AI59" s="206"/>
      <c r="AL59" s="206"/>
      <c r="AO59" s="206"/>
      <c r="AR59" s="206"/>
      <c r="AU59" s="206"/>
    </row>
    <row r="60" spans="3:47">
      <c r="C60" s="206"/>
      <c r="E60" s="206"/>
      <c r="H60" s="206"/>
      <c r="K60" s="206"/>
      <c r="N60" s="206"/>
      <c r="Q60" s="206"/>
      <c r="T60" s="206"/>
      <c r="W60" s="206"/>
      <c r="Z60" s="206"/>
      <c r="AC60" s="206"/>
      <c r="AF60" s="206"/>
      <c r="AI60" s="206"/>
      <c r="AL60" s="206"/>
      <c r="AO60" s="206"/>
      <c r="AR60" s="206"/>
      <c r="AU60" s="206"/>
    </row>
    <row r="61" spans="3:47">
      <c r="C61" s="206"/>
      <c r="E61" s="206"/>
      <c r="H61" s="206"/>
      <c r="K61" s="206"/>
      <c r="N61" s="206"/>
      <c r="Q61" s="206"/>
      <c r="T61" s="206"/>
      <c r="W61" s="206"/>
      <c r="Z61" s="206"/>
      <c r="AC61" s="206"/>
      <c r="AF61" s="206"/>
      <c r="AI61" s="206"/>
      <c r="AL61" s="206"/>
      <c r="AO61" s="206"/>
      <c r="AR61" s="206"/>
      <c r="AU61" s="206"/>
    </row>
    <row r="62" spans="3:47">
      <c r="C62" s="206"/>
      <c r="E62" s="206"/>
      <c r="H62" s="206"/>
      <c r="K62" s="206"/>
      <c r="N62" s="206"/>
      <c r="Q62" s="206"/>
      <c r="T62" s="206"/>
      <c r="W62" s="206"/>
      <c r="Z62" s="206"/>
      <c r="AC62" s="206"/>
      <c r="AF62" s="206"/>
      <c r="AI62" s="206"/>
      <c r="AL62" s="206"/>
      <c r="AO62" s="206"/>
      <c r="AR62" s="206"/>
      <c r="AU62" s="206"/>
    </row>
    <row r="63" spans="3:47">
      <c r="C63" s="206"/>
      <c r="E63" s="206"/>
      <c r="H63" s="206"/>
      <c r="K63" s="206"/>
      <c r="N63" s="206"/>
      <c r="Q63" s="206"/>
      <c r="T63" s="206"/>
      <c r="W63" s="206"/>
      <c r="Z63" s="206"/>
      <c r="AC63" s="206"/>
      <c r="AF63" s="206"/>
      <c r="AI63" s="206"/>
      <c r="AL63" s="206"/>
      <c r="AO63" s="206"/>
      <c r="AR63" s="206"/>
      <c r="AU63" s="206"/>
    </row>
    <row r="64" spans="3:47">
      <c r="C64" s="206"/>
      <c r="E64" s="206"/>
      <c r="H64" s="206"/>
      <c r="K64" s="206"/>
      <c r="N64" s="206"/>
      <c r="Q64" s="206"/>
      <c r="T64" s="206"/>
      <c r="W64" s="206"/>
      <c r="Z64" s="206"/>
      <c r="AC64" s="206"/>
      <c r="AF64" s="206"/>
      <c r="AI64" s="206"/>
      <c r="AL64" s="206"/>
      <c r="AO64" s="206"/>
      <c r="AR64" s="206"/>
      <c r="AU64" s="206"/>
    </row>
    <row r="65" spans="3:47">
      <c r="C65" s="206"/>
      <c r="E65" s="206"/>
      <c r="H65" s="206"/>
      <c r="K65" s="206"/>
      <c r="N65" s="206"/>
      <c r="Q65" s="206"/>
      <c r="T65" s="206"/>
      <c r="W65" s="206"/>
      <c r="Z65" s="206"/>
      <c r="AC65" s="206"/>
      <c r="AF65" s="206"/>
      <c r="AI65" s="206"/>
      <c r="AL65" s="206"/>
      <c r="AO65" s="206"/>
      <c r="AR65" s="206"/>
      <c r="AU65" s="206"/>
    </row>
    <row r="66" spans="3:47">
      <c r="C66" s="206"/>
      <c r="E66" s="206"/>
      <c r="H66" s="206"/>
      <c r="K66" s="206"/>
      <c r="N66" s="206"/>
      <c r="Q66" s="206"/>
      <c r="T66" s="206"/>
      <c r="W66" s="206"/>
      <c r="Z66" s="206"/>
      <c r="AC66" s="206"/>
      <c r="AF66" s="206"/>
      <c r="AI66" s="206"/>
      <c r="AL66" s="206"/>
      <c r="AO66" s="206"/>
      <c r="AR66" s="206"/>
      <c r="AU66" s="206"/>
    </row>
    <row r="67" spans="3:47">
      <c r="C67" s="206"/>
      <c r="E67" s="206"/>
      <c r="H67" s="206"/>
      <c r="K67" s="206"/>
      <c r="N67" s="206"/>
      <c r="Q67" s="206"/>
      <c r="T67" s="206"/>
      <c r="W67" s="206"/>
      <c r="Z67" s="206"/>
      <c r="AC67" s="206"/>
      <c r="AF67" s="206"/>
      <c r="AI67" s="206"/>
      <c r="AL67" s="206"/>
      <c r="AO67" s="206"/>
      <c r="AR67" s="206"/>
      <c r="AU67" s="206"/>
    </row>
    <row r="68" spans="3:47">
      <c r="C68" s="206"/>
      <c r="E68" s="206"/>
      <c r="H68" s="206"/>
      <c r="K68" s="206"/>
      <c r="N68" s="206"/>
      <c r="Q68" s="206"/>
      <c r="T68" s="206"/>
      <c r="W68" s="206"/>
      <c r="Z68" s="206"/>
      <c r="AC68" s="206"/>
      <c r="AF68" s="206"/>
      <c r="AI68" s="206"/>
      <c r="AL68" s="206"/>
      <c r="AO68" s="206"/>
      <c r="AR68" s="206"/>
      <c r="AU68" s="206"/>
    </row>
    <row r="69" spans="3:47">
      <c r="C69" s="206"/>
      <c r="E69" s="206"/>
      <c r="H69" s="206"/>
      <c r="K69" s="206"/>
      <c r="N69" s="206"/>
      <c r="Q69" s="206"/>
      <c r="T69" s="206"/>
      <c r="W69" s="206"/>
      <c r="Z69" s="206"/>
      <c r="AC69" s="206"/>
      <c r="AF69" s="206"/>
      <c r="AI69" s="206"/>
      <c r="AL69" s="206"/>
      <c r="AO69" s="206"/>
      <c r="AR69" s="206"/>
      <c r="AU69" s="206"/>
    </row>
    <row r="70" spans="3:47">
      <c r="C70" s="206"/>
      <c r="E70" s="206"/>
      <c r="H70" s="206"/>
      <c r="K70" s="206"/>
      <c r="N70" s="206"/>
      <c r="Q70" s="206"/>
      <c r="T70" s="206"/>
      <c r="W70" s="206"/>
      <c r="Z70" s="206"/>
      <c r="AC70" s="206"/>
      <c r="AF70" s="206"/>
      <c r="AI70" s="206"/>
      <c r="AL70" s="206"/>
      <c r="AO70" s="206"/>
      <c r="AR70" s="206"/>
      <c r="AU70" s="206"/>
    </row>
    <row r="71" spans="3:47">
      <c r="C71" s="206"/>
      <c r="E71" s="206"/>
      <c r="H71" s="206"/>
      <c r="K71" s="206"/>
      <c r="N71" s="206"/>
      <c r="Q71" s="206"/>
      <c r="T71" s="206"/>
      <c r="W71" s="206"/>
      <c r="Z71" s="206"/>
      <c r="AC71" s="206"/>
      <c r="AF71" s="206"/>
      <c r="AI71" s="206"/>
      <c r="AL71" s="206"/>
      <c r="AO71" s="206"/>
      <c r="AR71" s="206"/>
      <c r="AU71" s="206"/>
    </row>
    <row r="72" spans="3:47">
      <c r="C72" s="206"/>
      <c r="E72" s="206"/>
      <c r="H72" s="206"/>
      <c r="K72" s="206"/>
      <c r="N72" s="206"/>
      <c r="Q72" s="206"/>
      <c r="T72" s="206"/>
      <c r="W72" s="206"/>
      <c r="Z72" s="206"/>
      <c r="AC72" s="206"/>
      <c r="AF72" s="206"/>
      <c r="AI72" s="206"/>
      <c r="AL72" s="206"/>
      <c r="AO72" s="206"/>
      <c r="AR72" s="206"/>
      <c r="AU72" s="206"/>
    </row>
    <row r="73" spans="3:47">
      <c r="C73" s="206"/>
      <c r="AF73" s="206"/>
    </row>
    <row r="74" spans="3:47">
      <c r="C74" s="206"/>
      <c r="AF74" s="206"/>
    </row>
    <row r="75" spans="3:47">
      <c r="C75" s="206"/>
      <c r="AF75" s="206"/>
    </row>
    <row r="76" spans="3:47">
      <c r="C76" s="206"/>
      <c r="AF76" s="206"/>
    </row>
    <row r="77" spans="3:47">
      <c r="C77" s="206"/>
      <c r="AF77" s="206"/>
    </row>
    <row r="78" spans="3:47">
      <c r="C78" s="206"/>
      <c r="AF78" s="206"/>
    </row>
    <row r="79" spans="3:47">
      <c r="C79" s="206"/>
      <c r="AF79" s="206"/>
    </row>
    <row r="80" spans="3:47">
      <c r="C80" s="206"/>
      <c r="AF80" s="206"/>
    </row>
    <row r="81" spans="3:32">
      <c r="C81" s="206"/>
      <c r="AF81" s="206"/>
    </row>
    <row r="82" spans="3:32">
      <c r="C82" s="206"/>
      <c r="AF82" s="206"/>
    </row>
    <row r="83" spans="3:32">
      <c r="C83" s="206"/>
      <c r="AF83" s="206"/>
    </row>
    <row r="84" spans="3:32">
      <c r="C84" s="206"/>
      <c r="AF84" s="206"/>
    </row>
    <row r="85" spans="3:32">
      <c r="C85" s="206"/>
      <c r="AF85" s="206"/>
    </row>
    <row r="86" spans="3:32">
      <c r="C86" s="206"/>
      <c r="AF86" s="206"/>
    </row>
    <row r="87" spans="3:32">
      <c r="C87" s="206"/>
      <c r="AF87" s="206"/>
    </row>
    <row r="88" spans="3:32">
      <c r="C88" s="206"/>
      <c r="AF88" s="206"/>
    </row>
    <row r="89" spans="3:32">
      <c r="C89" s="206"/>
      <c r="AF89" s="206"/>
    </row>
    <row r="90" spans="3:32">
      <c r="C90" s="206"/>
      <c r="AF90" s="206"/>
    </row>
    <row r="91" spans="3:32">
      <c r="C91" s="206"/>
      <c r="AF91" s="206"/>
    </row>
    <row r="92" spans="3:32">
      <c r="C92" s="206"/>
      <c r="AF92" s="206"/>
    </row>
    <row r="93" spans="3:32">
      <c r="C93" s="206"/>
      <c r="AF93" s="206"/>
    </row>
    <row r="94" spans="3:32">
      <c r="C94" s="206"/>
      <c r="AF94" s="206"/>
    </row>
    <row r="95" spans="3:32">
      <c r="C95" s="206"/>
      <c r="AF95" s="206"/>
    </row>
    <row r="96" spans="3:32">
      <c r="C96" s="206"/>
      <c r="AF96" s="206"/>
    </row>
    <row r="97" spans="3:32">
      <c r="C97" s="206"/>
      <c r="AF97" s="206"/>
    </row>
    <row r="98" spans="3:32">
      <c r="C98" s="206"/>
      <c r="AF98" s="206"/>
    </row>
    <row r="99" spans="3:32">
      <c r="C99" s="206"/>
      <c r="AF99" s="206"/>
    </row>
    <row r="100" spans="3:32">
      <c r="C100" s="206"/>
      <c r="AF100" s="206"/>
    </row>
    <row r="101" spans="3:32">
      <c r="C101" s="206"/>
      <c r="AF101" s="206"/>
    </row>
    <row r="102" spans="3:32">
      <c r="C102" s="206"/>
      <c r="AF102" s="206"/>
    </row>
    <row r="103" spans="3:32">
      <c r="C103" s="206"/>
      <c r="AF103" s="206"/>
    </row>
    <row r="104" spans="3:32">
      <c r="C104" s="206"/>
      <c r="AF104" s="206"/>
    </row>
    <row r="105" spans="3:32">
      <c r="C105" s="206"/>
      <c r="AF105" s="206"/>
    </row>
    <row r="106" spans="3:32">
      <c r="C106" s="206"/>
      <c r="AF106" s="206"/>
    </row>
    <row r="107" spans="3:32">
      <c r="C107" s="206"/>
      <c r="AF107" s="206"/>
    </row>
    <row r="108" spans="3:32">
      <c r="C108" s="206"/>
      <c r="AF108" s="206"/>
    </row>
    <row r="109" spans="3:32">
      <c r="C109" s="206"/>
      <c r="AF109" s="206"/>
    </row>
    <row r="110" spans="3:32">
      <c r="C110" s="206"/>
      <c r="AF110" s="206"/>
    </row>
    <row r="111" spans="3:32">
      <c r="C111" s="206"/>
      <c r="AF111" s="206"/>
    </row>
    <row r="112" spans="3:32">
      <c r="C112" s="206"/>
      <c r="AF112" s="206"/>
    </row>
    <row r="113" spans="3:32">
      <c r="C113" s="206"/>
      <c r="AF113" s="206"/>
    </row>
    <row r="114" spans="3:32">
      <c r="C114" s="206"/>
      <c r="AF114" s="206"/>
    </row>
    <row r="115" spans="3:32">
      <c r="C115" s="206"/>
      <c r="AF115" s="206"/>
    </row>
    <row r="116" spans="3:32">
      <c r="C116" s="206"/>
      <c r="AF116" s="206"/>
    </row>
    <row r="117" spans="3:32">
      <c r="C117" s="206"/>
      <c r="AF117" s="206"/>
    </row>
    <row r="118" spans="3:32">
      <c r="C118" s="206"/>
      <c r="AF118" s="206"/>
    </row>
    <row r="119" spans="3:32">
      <c r="C119" s="206"/>
      <c r="AF119" s="206"/>
    </row>
    <row r="120" spans="3:32">
      <c r="C120" s="206"/>
      <c r="AF120" s="206"/>
    </row>
    <row r="121" spans="3:32">
      <c r="C121" s="206"/>
      <c r="AF121" s="206"/>
    </row>
    <row r="122" spans="3:32">
      <c r="C122" s="206"/>
      <c r="AF122" s="206"/>
    </row>
    <row r="123" spans="3:32">
      <c r="C123" s="206"/>
      <c r="AF123" s="206"/>
    </row>
    <row r="124" spans="3:32">
      <c r="C124" s="206"/>
      <c r="AF124" s="206"/>
    </row>
    <row r="125" spans="3:32">
      <c r="C125" s="206"/>
      <c r="AF125" s="206"/>
    </row>
    <row r="126" spans="3:32">
      <c r="C126" s="206"/>
      <c r="AF126" s="206"/>
    </row>
    <row r="127" spans="3:32">
      <c r="C127" s="206"/>
      <c r="AF127" s="206"/>
    </row>
    <row r="128" spans="3:32">
      <c r="C128" s="206"/>
      <c r="AF128" s="206"/>
    </row>
    <row r="129" spans="3:32">
      <c r="C129" s="206"/>
      <c r="AF129" s="206"/>
    </row>
    <row r="130" spans="3:32">
      <c r="C130" s="206"/>
      <c r="AF130" s="206"/>
    </row>
    <row r="131" spans="3:32">
      <c r="C131" s="206"/>
      <c r="AF131" s="206"/>
    </row>
    <row r="132" spans="3:32">
      <c r="C132" s="206"/>
      <c r="AF132" s="206"/>
    </row>
    <row r="133" spans="3:32">
      <c r="C133" s="206"/>
      <c r="AF133" s="206"/>
    </row>
    <row r="134" spans="3:32">
      <c r="C134" s="206"/>
      <c r="AF134" s="206"/>
    </row>
    <row r="135" spans="3:32">
      <c r="C135" s="206"/>
      <c r="AF135" s="206"/>
    </row>
    <row r="136" spans="3:32">
      <c r="C136" s="206"/>
      <c r="AF136" s="206"/>
    </row>
    <row r="137" spans="3:32">
      <c r="C137" s="206"/>
      <c r="AF137" s="206"/>
    </row>
    <row r="138" spans="3:32">
      <c r="C138" s="206"/>
      <c r="AF138" s="206"/>
    </row>
    <row r="139" spans="3:32">
      <c r="C139" s="206"/>
      <c r="AF139" s="206"/>
    </row>
    <row r="140" spans="3:32">
      <c r="C140" s="206"/>
      <c r="AF140" s="206"/>
    </row>
    <row r="141" spans="3:32">
      <c r="C141" s="206"/>
      <c r="AF141" s="206"/>
    </row>
    <row r="142" spans="3:32">
      <c r="C142" s="206"/>
      <c r="AF142" s="206"/>
    </row>
    <row r="143" spans="3:32">
      <c r="C143" s="206"/>
      <c r="AF143" s="206"/>
    </row>
    <row r="144" spans="3:32">
      <c r="C144" s="206"/>
      <c r="AF144" s="206"/>
    </row>
    <row r="145" spans="3:32">
      <c r="C145" s="206"/>
      <c r="AF145" s="206"/>
    </row>
    <row r="146" spans="3:32">
      <c r="C146" s="206"/>
      <c r="AF146" s="206"/>
    </row>
    <row r="147" spans="3:32">
      <c r="C147" s="206"/>
      <c r="AF147" s="206"/>
    </row>
    <row r="148" spans="3:32">
      <c r="C148" s="206"/>
      <c r="AF148" s="206"/>
    </row>
    <row r="149" spans="3:32">
      <c r="C149" s="206"/>
      <c r="AF149" s="206"/>
    </row>
    <row r="150" spans="3:32">
      <c r="C150" s="206"/>
      <c r="AF150" s="206"/>
    </row>
    <row r="151" spans="3:32">
      <c r="C151" s="206"/>
      <c r="AF151" s="206"/>
    </row>
    <row r="152" spans="3:32">
      <c r="C152" s="206"/>
      <c r="AF152" s="206"/>
    </row>
    <row r="153" spans="3:32">
      <c r="C153" s="206"/>
      <c r="AF153" s="206"/>
    </row>
    <row r="154" spans="3:32">
      <c r="C154" s="206"/>
      <c r="AF154" s="206"/>
    </row>
    <row r="155" spans="3:32">
      <c r="C155" s="206"/>
      <c r="AF155" s="206"/>
    </row>
    <row r="156" spans="3:32">
      <c r="C156" s="206"/>
      <c r="AF156" s="206"/>
    </row>
    <row r="157" spans="3:32">
      <c r="C157" s="206"/>
      <c r="AF157" s="206"/>
    </row>
    <row r="158" spans="3:32">
      <c r="C158" s="206"/>
      <c r="AF158" s="206"/>
    </row>
    <row r="159" spans="3:32">
      <c r="C159" s="206"/>
      <c r="AF159" s="206"/>
    </row>
    <row r="160" spans="3:32">
      <c r="C160" s="206"/>
      <c r="AF160" s="206"/>
    </row>
    <row r="161" spans="3:32">
      <c r="C161" s="206"/>
      <c r="AF161" s="206"/>
    </row>
    <row r="162" spans="3:32">
      <c r="C162" s="206"/>
      <c r="AF162" s="206"/>
    </row>
  </sheetData>
  <mergeCells count="21">
    <mergeCell ref="BG5:BI5"/>
    <mergeCell ref="AR5:AT5"/>
    <mergeCell ref="AU5:AW5"/>
    <mergeCell ref="AX5:AZ5"/>
    <mergeCell ref="BA5:BC5"/>
    <mergeCell ref="BD5:BF5"/>
    <mergeCell ref="AC5:AE5"/>
    <mergeCell ref="AF5:AH5"/>
    <mergeCell ref="AI5:AK5"/>
    <mergeCell ref="AL5:AN5"/>
    <mergeCell ref="AO5:AQ5"/>
    <mergeCell ref="N5:P5"/>
    <mergeCell ref="Q5:S5"/>
    <mergeCell ref="T5:V5"/>
    <mergeCell ref="W5:Y5"/>
    <mergeCell ref="Z5:AB5"/>
    <mergeCell ref="B5:B6"/>
    <mergeCell ref="C5:D5"/>
    <mergeCell ref="E5:G5"/>
    <mergeCell ref="H5:J5"/>
    <mergeCell ref="K5:M5"/>
  </mergeCells>
  <pageMargins left="0.7" right="0.7" top="0.75" bottom="0.75" header="0.51180555555555496" footer="0.51180555555555496"/>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40"/>
  <sheetViews>
    <sheetView topLeftCell="A6" zoomScaleNormal="100" workbookViewId="0">
      <selection activeCell="H11" sqref="H11"/>
    </sheetView>
  </sheetViews>
  <sheetFormatPr baseColWidth="10" defaultColWidth="9.140625" defaultRowHeight="15"/>
  <cols>
    <col min="1" max="1" width="15.5703125" customWidth="1"/>
    <col min="2" max="3" width="19.5703125" customWidth="1"/>
  </cols>
  <sheetData>
    <row r="1" spans="1:11">
      <c r="A1" s="423" t="s">
        <v>378</v>
      </c>
      <c r="B1" s="423"/>
      <c r="C1" s="423"/>
      <c r="D1" s="423"/>
      <c r="E1" s="423"/>
      <c r="F1" s="423"/>
      <c r="G1" s="423"/>
      <c r="H1" s="423"/>
      <c r="I1" s="423"/>
      <c r="J1" s="423"/>
      <c r="K1" s="423"/>
    </row>
    <row r="2" spans="1:11">
      <c r="A2" s="424" t="s">
        <v>379</v>
      </c>
      <c r="B2" s="424"/>
      <c r="C2" s="424"/>
      <c r="D2" s="424"/>
      <c r="E2" s="424"/>
      <c r="F2" s="424"/>
      <c r="G2" s="424"/>
      <c r="H2" s="424"/>
      <c r="I2" s="424"/>
      <c r="J2" s="424"/>
      <c r="K2" s="424"/>
    </row>
    <row r="3" spans="1:11">
      <c r="A3" s="425"/>
      <c r="B3" s="425"/>
      <c r="C3" s="425"/>
      <c r="D3" s="425"/>
      <c r="E3" s="425"/>
      <c r="F3" s="425"/>
      <c r="G3" s="425"/>
      <c r="H3" s="425"/>
      <c r="I3" s="425"/>
      <c r="J3" s="425"/>
      <c r="K3" s="425"/>
    </row>
    <row r="4" spans="1:11">
      <c r="A4" s="426" t="s">
        <v>380</v>
      </c>
      <c r="B4" s="426"/>
      <c r="C4" s="426"/>
      <c r="D4" s="426"/>
      <c r="E4" s="426"/>
      <c r="F4" s="426"/>
      <c r="G4" s="426"/>
      <c r="H4" s="426"/>
      <c r="I4" s="426"/>
      <c r="J4" s="426"/>
      <c r="K4" s="426"/>
    </row>
    <row r="5" spans="1:11">
      <c r="A5" s="427" t="s">
        <v>381</v>
      </c>
      <c r="B5" s="427"/>
      <c r="C5" s="427"/>
      <c r="D5" s="427"/>
      <c r="E5" s="427"/>
      <c r="F5" s="427"/>
      <c r="G5" s="427"/>
      <c r="H5" s="427"/>
      <c r="I5" s="427"/>
      <c r="J5" s="427"/>
      <c r="K5" s="427"/>
    </row>
    <row r="6" spans="1:11">
      <c r="A6" s="425"/>
      <c r="B6" s="425"/>
      <c r="C6" s="425"/>
      <c r="D6" s="425"/>
      <c r="E6" s="425"/>
      <c r="F6" s="425"/>
      <c r="G6" s="425"/>
      <c r="H6" s="425"/>
      <c r="I6" s="425"/>
      <c r="J6" s="425"/>
      <c r="K6" s="425"/>
    </row>
    <row r="7" spans="1:11" ht="15" customHeight="1">
      <c r="A7" s="149" t="s">
        <v>30</v>
      </c>
      <c r="B7" s="428" t="s">
        <v>50</v>
      </c>
      <c r="C7" s="428"/>
    </row>
    <row r="8" spans="1:11">
      <c r="A8" s="149" t="s">
        <v>30</v>
      </c>
      <c r="B8" s="151" t="s">
        <v>342</v>
      </c>
      <c r="C8" s="151" t="s">
        <v>382</v>
      </c>
    </row>
    <row r="9" spans="1:11">
      <c r="A9" s="149" t="s">
        <v>30</v>
      </c>
      <c r="B9" s="151" t="s">
        <v>237</v>
      </c>
      <c r="C9" s="151" t="s">
        <v>237</v>
      </c>
    </row>
    <row r="10" spans="1:11" ht="26.25">
      <c r="A10" s="150" t="s">
        <v>383</v>
      </c>
      <c r="B10" s="177">
        <v>41423520</v>
      </c>
      <c r="C10" s="177">
        <v>866087</v>
      </c>
      <c r="G10" t="s">
        <v>384</v>
      </c>
    </row>
    <row r="11" spans="1:11" ht="26.25">
      <c r="A11" s="150" t="s">
        <v>385</v>
      </c>
      <c r="B11" s="177">
        <v>42196231</v>
      </c>
      <c r="C11" s="177">
        <v>898642</v>
      </c>
      <c r="E11">
        <f t="shared" ref="E11:E28" si="0">B11/B10-1</f>
        <v>1.8653919319265855E-2</v>
      </c>
      <c r="F11">
        <f t="shared" ref="F11:F28" si="1">C11/C10-1</f>
        <v>3.7588602530692627E-2</v>
      </c>
      <c r="G11" s="1">
        <f t="shared" ref="G11:G28" si="2">F11-E11</f>
        <v>1.8934683211426773E-2</v>
      </c>
      <c r="H11">
        <f t="shared" ref="H11:H28" si="3">G11*100</f>
        <v>1.8934683211426773</v>
      </c>
    </row>
    <row r="12" spans="1:11" ht="26.25">
      <c r="A12" s="150" t="s">
        <v>386</v>
      </c>
      <c r="B12" s="177">
        <v>42859172</v>
      </c>
      <c r="C12" s="177">
        <v>923983</v>
      </c>
      <c r="E12">
        <f t="shared" si="0"/>
        <v>1.5710905554574328E-2</v>
      </c>
      <c r="F12">
        <f t="shared" si="1"/>
        <v>2.8199216150591733E-2</v>
      </c>
      <c r="G12" s="1">
        <f t="shared" si="2"/>
        <v>1.2488310596017405E-2</v>
      </c>
      <c r="H12">
        <f t="shared" si="3"/>
        <v>1.2488310596017405</v>
      </c>
    </row>
    <row r="13" spans="1:11" ht="26.25">
      <c r="A13" s="150" t="s">
        <v>387</v>
      </c>
      <c r="B13" s="177">
        <v>43662613</v>
      </c>
      <c r="C13" s="177">
        <v>954612</v>
      </c>
      <c r="E13">
        <f t="shared" si="0"/>
        <v>1.8746069102781648E-2</v>
      </c>
      <c r="F13">
        <f t="shared" si="1"/>
        <v>3.3148878280228056E-2</v>
      </c>
      <c r="G13" s="1">
        <f t="shared" si="2"/>
        <v>1.4402809177446407E-2</v>
      </c>
      <c r="H13">
        <f t="shared" si="3"/>
        <v>1.4402809177446407</v>
      </c>
    </row>
    <row r="14" spans="1:11" ht="26.25">
      <c r="A14" s="150" t="s">
        <v>388</v>
      </c>
      <c r="B14" s="177">
        <v>44360521</v>
      </c>
      <c r="C14" s="177">
        <v>987203</v>
      </c>
      <c r="E14">
        <f t="shared" si="0"/>
        <v>1.5984109792054779E-2</v>
      </c>
      <c r="F14">
        <f t="shared" si="1"/>
        <v>3.4140572295340954E-2</v>
      </c>
      <c r="G14" s="1">
        <f t="shared" si="2"/>
        <v>1.8156462503286175E-2</v>
      </c>
      <c r="H14">
        <f t="shared" si="3"/>
        <v>1.8156462503286175</v>
      </c>
    </row>
    <row r="15" spans="1:11" ht="26.25">
      <c r="A15" s="150" t="s">
        <v>389</v>
      </c>
      <c r="B15" s="177">
        <v>45236004</v>
      </c>
      <c r="C15" s="177">
        <v>1025216</v>
      </c>
      <c r="E15">
        <f t="shared" si="0"/>
        <v>1.9735633853353418E-2</v>
      </c>
      <c r="F15">
        <f t="shared" si="1"/>
        <v>3.8505758187525663E-2</v>
      </c>
      <c r="G15" s="1">
        <f t="shared" si="2"/>
        <v>1.8770124334172245E-2</v>
      </c>
      <c r="H15">
        <f t="shared" si="3"/>
        <v>1.8770124334172245</v>
      </c>
    </row>
    <row r="16" spans="1:11" ht="26.25">
      <c r="A16" s="150" t="s">
        <v>390</v>
      </c>
      <c r="B16" s="177">
        <v>45983169</v>
      </c>
      <c r="C16" s="177">
        <v>1057440</v>
      </c>
      <c r="E16">
        <f t="shared" si="0"/>
        <v>1.6517042486776656E-2</v>
      </c>
      <c r="F16">
        <f t="shared" si="1"/>
        <v>3.1431425182595563E-2</v>
      </c>
      <c r="G16" s="1">
        <f t="shared" si="2"/>
        <v>1.4914382695818906E-2</v>
      </c>
      <c r="H16">
        <f t="shared" si="3"/>
        <v>1.4914382695818906</v>
      </c>
    </row>
    <row r="17" spans="1:8" ht="26.25">
      <c r="A17" s="150" t="s">
        <v>391</v>
      </c>
      <c r="B17" s="177">
        <v>46367550</v>
      </c>
      <c r="C17" s="177">
        <v>1078053</v>
      </c>
      <c r="E17">
        <f t="shared" si="0"/>
        <v>8.3591672422576035E-3</v>
      </c>
      <c r="F17">
        <f t="shared" si="1"/>
        <v>1.9493304584657256E-2</v>
      </c>
      <c r="G17" s="1">
        <f t="shared" si="2"/>
        <v>1.1134137342399653E-2</v>
      </c>
      <c r="H17">
        <f t="shared" si="3"/>
        <v>1.1134137342399653</v>
      </c>
    </row>
    <row r="18" spans="1:8" ht="26.25">
      <c r="A18" s="150" t="s">
        <v>392</v>
      </c>
      <c r="B18" s="177">
        <v>46562483</v>
      </c>
      <c r="C18" s="177">
        <v>1087640</v>
      </c>
      <c r="E18">
        <f t="shared" si="0"/>
        <v>4.204082380889318E-3</v>
      </c>
      <c r="F18">
        <f t="shared" si="1"/>
        <v>8.8928837450477083E-3</v>
      </c>
      <c r="G18" s="1">
        <f t="shared" si="2"/>
        <v>4.6888013641583903E-3</v>
      </c>
      <c r="H18">
        <f t="shared" si="3"/>
        <v>0.46888013641583903</v>
      </c>
    </row>
    <row r="19" spans="1:8" ht="26.25">
      <c r="A19" s="150" t="s">
        <v>393</v>
      </c>
      <c r="B19" s="177">
        <v>46736257</v>
      </c>
      <c r="C19" s="177">
        <v>1095456</v>
      </c>
      <c r="E19">
        <f t="shared" si="0"/>
        <v>3.7320604229804655E-3</v>
      </c>
      <c r="F19">
        <f t="shared" si="1"/>
        <v>7.1862013166121841E-3</v>
      </c>
      <c r="G19" s="1">
        <f t="shared" si="2"/>
        <v>3.4541408936317186E-3</v>
      </c>
      <c r="H19">
        <f t="shared" si="3"/>
        <v>0.34541408936317186</v>
      </c>
    </row>
    <row r="20" spans="1:8" ht="26.25">
      <c r="A20" s="150" t="s">
        <v>394</v>
      </c>
      <c r="B20" s="177">
        <v>46766403</v>
      </c>
      <c r="C20" s="177">
        <v>1104322</v>
      </c>
      <c r="E20">
        <f t="shared" si="0"/>
        <v>6.4502384091214005E-4</v>
      </c>
      <c r="F20">
        <f t="shared" si="1"/>
        <v>8.0934332369351214E-3</v>
      </c>
      <c r="G20" s="1">
        <f t="shared" si="2"/>
        <v>7.4484093960229814E-3</v>
      </c>
      <c r="H20">
        <f t="shared" si="3"/>
        <v>0.74484093960229814</v>
      </c>
    </row>
    <row r="21" spans="1:8" ht="26.25">
      <c r="A21" s="150" t="s">
        <v>395</v>
      </c>
      <c r="B21" s="177">
        <v>46593236</v>
      </c>
      <c r="C21" s="177">
        <v>1112736</v>
      </c>
      <c r="E21">
        <f t="shared" si="0"/>
        <v>-3.7028077613752153E-3</v>
      </c>
      <c r="F21">
        <f t="shared" si="1"/>
        <v>7.6191545581814069E-3</v>
      </c>
      <c r="G21" s="1">
        <f t="shared" si="2"/>
        <v>1.1321962319556622E-2</v>
      </c>
      <c r="H21">
        <f t="shared" si="3"/>
        <v>1.1321962319556622</v>
      </c>
    </row>
    <row r="22" spans="1:8" ht="26.25">
      <c r="A22" s="150" t="s">
        <v>396</v>
      </c>
      <c r="B22" s="177">
        <v>46455123</v>
      </c>
      <c r="C22" s="177">
        <v>1120470</v>
      </c>
      <c r="E22">
        <f t="shared" si="0"/>
        <v>-2.964228541670777E-3</v>
      </c>
      <c r="F22">
        <f t="shared" si="1"/>
        <v>6.9504356828573588E-3</v>
      </c>
      <c r="G22" s="1">
        <f t="shared" si="2"/>
        <v>9.9146642245281358E-3</v>
      </c>
      <c r="H22">
        <f t="shared" si="3"/>
        <v>0.99146642245281358</v>
      </c>
    </row>
    <row r="23" spans="1:8" ht="26.25">
      <c r="A23" s="150" t="s">
        <v>397</v>
      </c>
      <c r="B23" s="177">
        <v>46410149</v>
      </c>
      <c r="C23" s="177">
        <v>1129743</v>
      </c>
      <c r="E23">
        <f t="shared" si="0"/>
        <v>-9.681171224108498E-4</v>
      </c>
      <c r="F23">
        <f t="shared" si="1"/>
        <v>8.2759913250689543E-3</v>
      </c>
      <c r="G23" s="1">
        <f t="shared" si="2"/>
        <v>9.2441084474798041E-3</v>
      </c>
      <c r="H23">
        <f t="shared" si="3"/>
        <v>0.92441084474798041</v>
      </c>
    </row>
    <row r="24" spans="1:8" ht="26.25">
      <c r="A24" s="150" t="s">
        <v>398</v>
      </c>
      <c r="B24" s="177">
        <v>46449874</v>
      </c>
      <c r="C24" s="177">
        <v>1143276</v>
      </c>
      <c r="E24">
        <f t="shared" si="0"/>
        <v>8.5595501966606591E-4</v>
      </c>
      <c r="F24">
        <f t="shared" si="1"/>
        <v>1.1978830583592837E-2</v>
      </c>
      <c r="G24" s="1">
        <f t="shared" si="2"/>
        <v>1.1122875563926771E-2</v>
      </c>
      <c r="H24">
        <f t="shared" si="3"/>
        <v>1.1122875563926771</v>
      </c>
    </row>
    <row r="25" spans="1:8" ht="26.25">
      <c r="A25" s="150" t="s">
        <v>399</v>
      </c>
      <c r="B25" s="177">
        <v>46532869</v>
      </c>
      <c r="C25" s="177">
        <v>1157977</v>
      </c>
      <c r="E25">
        <f t="shared" si="0"/>
        <v>1.7867648037108719E-3</v>
      </c>
      <c r="F25">
        <f t="shared" si="1"/>
        <v>1.2858662300266888E-2</v>
      </c>
      <c r="G25" s="1">
        <f t="shared" si="2"/>
        <v>1.1071897496556016E-2</v>
      </c>
      <c r="H25">
        <f t="shared" si="3"/>
        <v>1.1071897496556016</v>
      </c>
    </row>
    <row r="26" spans="1:8" ht="26.25">
      <c r="A26" s="150" t="s">
        <v>400</v>
      </c>
      <c r="B26" s="177">
        <v>46728814</v>
      </c>
      <c r="C26" s="177">
        <v>1175745</v>
      </c>
      <c r="E26">
        <f t="shared" si="0"/>
        <v>4.2108944539827053E-3</v>
      </c>
      <c r="F26">
        <f t="shared" si="1"/>
        <v>1.534400078758047E-2</v>
      </c>
      <c r="G26" s="1">
        <f t="shared" si="2"/>
        <v>1.1133106333597764E-2</v>
      </c>
      <c r="H26">
        <f t="shared" si="3"/>
        <v>1.1133106333597764</v>
      </c>
    </row>
    <row r="27" spans="1:8" ht="26.25">
      <c r="A27" s="150" t="s">
        <v>401</v>
      </c>
      <c r="B27" s="177">
        <v>47105358</v>
      </c>
      <c r="C27" s="177">
        <v>1198081</v>
      </c>
      <c r="E27">
        <f t="shared" si="0"/>
        <v>8.0580688394960021E-3</v>
      </c>
      <c r="F27">
        <f t="shared" si="1"/>
        <v>1.8997316595009917E-2</v>
      </c>
      <c r="G27" s="1">
        <f t="shared" si="2"/>
        <v>1.0939247755513914E-2</v>
      </c>
      <c r="H27">
        <f t="shared" si="3"/>
        <v>1.0939247755513914</v>
      </c>
    </row>
    <row r="28" spans="1:8" ht="26.25">
      <c r="A28" s="150" t="s">
        <v>402</v>
      </c>
      <c r="B28" s="177">
        <v>47353706</v>
      </c>
      <c r="C28" s="177">
        <v>1215018</v>
      </c>
      <c r="E28">
        <f t="shared" si="0"/>
        <v>5.2721815637193359E-3</v>
      </c>
      <c r="F28">
        <f t="shared" si="1"/>
        <v>1.4136773723980367E-2</v>
      </c>
      <c r="G28" s="1">
        <f t="shared" si="2"/>
        <v>8.8645921602610311E-3</v>
      </c>
      <c r="H28">
        <f t="shared" si="3"/>
        <v>0.88645921602610311</v>
      </c>
    </row>
    <row r="31" spans="1:8">
      <c r="A31" s="156" t="s">
        <v>177</v>
      </c>
    </row>
    <row r="32" spans="1:8">
      <c r="A32" t="s">
        <v>403</v>
      </c>
    </row>
    <row r="33" spans="1:1" ht="75">
      <c r="A33" s="224" t="s">
        <v>404</v>
      </c>
    </row>
    <row r="35" spans="1:1" ht="150">
      <c r="A35" s="224" t="s">
        <v>405</v>
      </c>
    </row>
    <row r="36" spans="1:1" ht="75">
      <c r="A36" s="224" t="s">
        <v>406</v>
      </c>
    </row>
    <row r="37" spans="1:1">
      <c r="A37" t="s">
        <v>407</v>
      </c>
    </row>
    <row r="39" spans="1:1">
      <c r="A39" s="156" t="s">
        <v>178</v>
      </c>
    </row>
    <row r="40" spans="1:1">
      <c r="A40" t="s">
        <v>179</v>
      </c>
    </row>
  </sheetData>
  <mergeCells count="7">
    <mergeCell ref="A6:K6"/>
    <mergeCell ref="B7:C7"/>
    <mergeCell ref="A1:K1"/>
    <mergeCell ref="A2:K2"/>
    <mergeCell ref="A3:K3"/>
    <mergeCell ref="A4:K4"/>
    <mergeCell ref="A5:K5"/>
  </mergeCells>
  <pageMargins left="0.7" right="0.7" top="0.75" bottom="0.75" header="0.51180555555555496" footer="0.51180555555555496"/>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J77"/>
  <sheetViews>
    <sheetView zoomScaleNormal="100" workbookViewId="0"/>
  </sheetViews>
  <sheetFormatPr baseColWidth="10" defaultColWidth="11.5703125" defaultRowHeight="15" outlineLevelRow="1"/>
  <cols>
    <col min="1" max="1" width="1.7109375" style="180" customWidth="1"/>
    <col min="2" max="2" width="38.5703125" style="180" customWidth="1"/>
    <col min="3" max="3" width="14.7109375" style="180" customWidth="1"/>
    <col min="4" max="4" width="12.5703125" style="180" customWidth="1"/>
    <col min="5" max="5" width="0.7109375" style="180" customWidth="1"/>
    <col min="6" max="6" width="14.7109375" style="180" customWidth="1"/>
    <col min="7" max="8" width="12.5703125" style="180" customWidth="1"/>
    <col min="9" max="9" width="0.7109375" style="180" customWidth="1"/>
    <col min="10" max="10" width="14.7109375" style="180" customWidth="1"/>
    <col min="11" max="12" width="12.5703125" style="180" customWidth="1"/>
    <col min="13" max="13" width="0.7109375" style="180" customWidth="1"/>
    <col min="14" max="14" width="14.7109375" style="180" customWidth="1"/>
    <col min="15" max="16" width="12.5703125" style="180" customWidth="1"/>
    <col min="17" max="17" width="0.7109375" style="180" customWidth="1"/>
    <col min="18" max="18" width="14.7109375" style="180" customWidth="1"/>
    <col min="19" max="20" width="12.5703125" style="180" customWidth="1"/>
    <col min="21" max="21" width="0.7109375" style="180" customWidth="1"/>
    <col min="22" max="22" width="14.7109375" style="180" customWidth="1"/>
    <col min="23" max="24" width="12.5703125" style="180" customWidth="1"/>
    <col min="25" max="25" width="0.7109375" style="180" customWidth="1"/>
    <col min="26" max="26" width="14.7109375" style="180" customWidth="1"/>
    <col min="27" max="28" width="12.5703125" style="180" customWidth="1"/>
    <col min="29" max="29" width="0.7109375" style="180" customWidth="1"/>
    <col min="30" max="30" width="14.7109375" style="180" customWidth="1"/>
    <col min="31" max="32" width="12.5703125" style="180" customWidth="1"/>
    <col min="33" max="33" width="0.7109375" style="180" customWidth="1"/>
    <col min="34" max="34" width="14.7109375" style="180" customWidth="1"/>
    <col min="35" max="36" width="12.5703125" style="180" customWidth="1"/>
    <col min="37" max="37" width="0.7109375" style="180" customWidth="1"/>
    <col min="38" max="38" width="14.7109375" style="180" customWidth="1"/>
    <col min="39" max="40" width="12.5703125" style="180" customWidth="1"/>
    <col min="41" max="41" width="0.7109375" style="180" customWidth="1"/>
    <col min="42" max="42" width="14.7109375" style="180" customWidth="1"/>
    <col min="43" max="44" width="12.5703125" style="180" customWidth="1"/>
    <col min="45" max="45" width="0.7109375" style="180" customWidth="1"/>
    <col min="46" max="46" width="15.28515625" style="180" customWidth="1"/>
    <col min="47" max="47" width="12.5703125" style="180" customWidth="1"/>
    <col min="48" max="48" width="11.5703125" style="180"/>
    <col min="49" max="49" width="0.7109375" style="180" customWidth="1"/>
    <col min="50" max="50" width="14.7109375" style="180" customWidth="1"/>
    <col min="51" max="51" width="12.5703125" style="180" customWidth="1"/>
    <col min="52" max="52" width="11.5703125" style="180"/>
    <col min="53" max="53" width="0.7109375" style="180" customWidth="1"/>
    <col min="54" max="54" width="14.7109375" style="180" customWidth="1"/>
    <col min="55" max="55" width="12.5703125" style="180" customWidth="1"/>
    <col min="56" max="56" width="11.5703125" style="180"/>
    <col min="57" max="57" width="0.7109375" style="180" customWidth="1"/>
    <col min="58" max="58" width="14.7109375" style="180" customWidth="1"/>
    <col min="59" max="59" width="12.5703125" style="180" customWidth="1"/>
    <col min="60" max="60" width="11.5703125" style="180"/>
    <col min="61" max="61" width="0.7109375" style="180" customWidth="1"/>
    <col min="62" max="62" width="14.7109375" style="180" customWidth="1"/>
    <col min="63" max="63" width="12.5703125" style="180" customWidth="1"/>
    <col min="64" max="64" width="11.5703125" style="180"/>
    <col min="65" max="65" width="0.7109375" style="180" customWidth="1"/>
    <col min="66" max="66" width="14.7109375" style="180" customWidth="1"/>
    <col min="67" max="67" width="12.5703125" style="180" customWidth="1"/>
    <col min="68" max="68" width="11.5703125" style="180"/>
    <col min="69" max="69" width="0.7109375" style="180" customWidth="1"/>
    <col min="70" max="70" width="14.7109375" style="180" customWidth="1"/>
    <col min="71" max="71" width="12.5703125" style="180" customWidth="1"/>
    <col min="72" max="72" width="11.5703125" style="180"/>
    <col min="73" max="73" width="0.7109375" style="180" customWidth="1"/>
    <col min="74" max="74" width="14.7109375" style="180" customWidth="1"/>
    <col min="75" max="75" width="12.5703125" style="180" customWidth="1"/>
    <col min="76" max="76" width="11.5703125" style="180"/>
    <col min="77" max="77" width="0.7109375" style="180" customWidth="1"/>
    <col min="78" max="78" width="14.7109375" style="180" customWidth="1"/>
    <col min="79" max="79" width="12.5703125" style="180" customWidth="1"/>
    <col min="80" max="1024" width="11.5703125" style="180"/>
  </cols>
  <sheetData>
    <row r="1" spans="2:80" ht="45" customHeight="1">
      <c r="B1" s="181" t="s">
        <v>272</v>
      </c>
    </row>
    <row r="2" spans="2:80" s="182" customFormat="1" ht="18.75">
      <c r="B2" s="183" t="s">
        <v>408</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row>
    <row r="3" spans="2:80" s="182" customFormat="1" ht="18.75">
      <c r="B3" s="184" t="s">
        <v>409</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BU3" s="183"/>
      <c r="BV3" s="183"/>
      <c r="BW3" s="183"/>
      <c r="BX3" s="183"/>
      <c r="BY3" s="183"/>
      <c r="BZ3" s="183"/>
      <c r="CA3" s="183"/>
      <c r="CB3" s="183"/>
    </row>
    <row r="4" spans="2:80" s="182" customFormat="1" ht="18.75">
      <c r="B4" s="185" t="s">
        <v>410</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row>
    <row r="5" spans="2:80" s="186" customFormat="1" ht="24" customHeight="1">
      <c r="B5" s="435" t="s">
        <v>275</v>
      </c>
      <c r="C5" s="435">
        <v>2000</v>
      </c>
      <c r="D5" s="435"/>
      <c r="F5" s="435">
        <v>2001</v>
      </c>
      <c r="G5" s="435"/>
      <c r="H5" s="435"/>
      <c r="J5" s="435">
        <v>2002</v>
      </c>
      <c r="K5" s="435"/>
      <c r="L5" s="435"/>
      <c r="N5" s="435">
        <v>2003</v>
      </c>
      <c r="O5" s="435"/>
      <c r="P5" s="435"/>
      <c r="R5" s="435">
        <v>2004</v>
      </c>
      <c r="S5" s="435"/>
      <c r="T5" s="435"/>
      <c r="V5" s="435">
        <v>2005</v>
      </c>
      <c r="W5" s="435"/>
      <c r="X5" s="435"/>
      <c r="Z5" s="435">
        <v>2006</v>
      </c>
      <c r="AA5" s="435"/>
      <c r="AB5" s="435"/>
      <c r="AD5" s="435">
        <v>2007</v>
      </c>
      <c r="AE5" s="435"/>
      <c r="AF5" s="435"/>
      <c r="AH5" s="435">
        <v>2008</v>
      </c>
      <c r="AI5" s="435"/>
      <c r="AJ5" s="435"/>
      <c r="AL5" s="435">
        <v>2009</v>
      </c>
      <c r="AM5" s="435"/>
      <c r="AN5" s="435"/>
      <c r="AP5" s="435">
        <v>2010</v>
      </c>
      <c r="AQ5" s="435"/>
      <c r="AR5" s="435"/>
      <c r="AT5" s="435">
        <v>2011</v>
      </c>
      <c r="AU5" s="435"/>
      <c r="AV5" s="435"/>
      <c r="AX5" s="435">
        <v>2012</v>
      </c>
      <c r="AY5" s="435"/>
      <c r="AZ5" s="435"/>
      <c r="BB5" s="435">
        <v>2013</v>
      </c>
      <c r="BC5" s="435"/>
      <c r="BD5" s="435"/>
      <c r="BF5" s="435">
        <v>2014</v>
      </c>
      <c r="BG5" s="435"/>
      <c r="BH5" s="435"/>
      <c r="BJ5" s="435">
        <v>2015</v>
      </c>
      <c r="BK5" s="435"/>
      <c r="BL5" s="435"/>
      <c r="BN5" s="435">
        <v>2016</v>
      </c>
      <c r="BO5" s="435"/>
      <c r="BP5" s="435"/>
      <c r="BR5" s="435">
        <v>2017</v>
      </c>
      <c r="BS5" s="435"/>
      <c r="BT5" s="435"/>
      <c r="BV5" s="435" t="s">
        <v>39</v>
      </c>
      <c r="BW5" s="435"/>
      <c r="BX5" s="435"/>
      <c r="BZ5" s="435" t="s">
        <v>276</v>
      </c>
      <c r="CA5" s="435"/>
      <c r="CB5" s="435"/>
    </row>
    <row r="6" spans="2:80" ht="39.950000000000003" customHeight="1">
      <c r="B6" s="435"/>
      <c r="C6" s="187" t="s">
        <v>277</v>
      </c>
      <c r="D6" s="187" t="s">
        <v>411</v>
      </c>
      <c r="F6" s="187" t="s">
        <v>277</v>
      </c>
      <c r="G6" s="187" t="s">
        <v>411</v>
      </c>
      <c r="H6" s="187" t="s">
        <v>279</v>
      </c>
      <c r="J6" s="187" t="s">
        <v>277</v>
      </c>
      <c r="K6" s="187" t="s">
        <v>411</v>
      </c>
      <c r="L6" s="187" t="s">
        <v>279</v>
      </c>
      <c r="N6" s="187" t="s">
        <v>277</v>
      </c>
      <c r="O6" s="187" t="s">
        <v>411</v>
      </c>
      <c r="P6" s="187" t="s">
        <v>279</v>
      </c>
      <c r="R6" s="187" t="s">
        <v>277</v>
      </c>
      <c r="S6" s="187" t="s">
        <v>411</v>
      </c>
      <c r="T6" s="187" t="s">
        <v>279</v>
      </c>
      <c r="V6" s="187" t="s">
        <v>277</v>
      </c>
      <c r="W6" s="187" t="s">
        <v>411</v>
      </c>
      <c r="X6" s="187" t="s">
        <v>279</v>
      </c>
      <c r="Z6" s="187" t="s">
        <v>277</v>
      </c>
      <c r="AA6" s="187" t="s">
        <v>411</v>
      </c>
      <c r="AB6" s="187" t="s">
        <v>279</v>
      </c>
      <c r="AD6" s="187" t="s">
        <v>277</v>
      </c>
      <c r="AE6" s="187" t="s">
        <v>411</v>
      </c>
      <c r="AF6" s="187" t="s">
        <v>279</v>
      </c>
      <c r="AH6" s="187" t="s">
        <v>277</v>
      </c>
      <c r="AI6" s="187" t="s">
        <v>411</v>
      </c>
      <c r="AJ6" s="187" t="s">
        <v>279</v>
      </c>
      <c r="AL6" s="187" t="s">
        <v>277</v>
      </c>
      <c r="AM6" s="187" t="s">
        <v>411</v>
      </c>
      <c r="AN6" s="187" t="s">
        <v>279</v>
      </c>
      <c r="AP6" s="187" t="s">
        <v>277</v>
      </c>
      <c r="AQ6" s="187" t="s">
        <v>411</v>
      </c>
      <c r="AR6" s="187" t="s">
        <v>279</v>
      </c>
      <c r="AT6" s="187" t="s">
        <v>277</v>
      </c>
      <c r="AU6" s="187" t="s">
        <v>411</v>
      </c>
      <c r="AV6" s="187" t="s">
        <v>279</v>
      </c>
      <c r="AX6" s="187" t="s">
        <v>277</v>
      </c>
      <c r="AY6" s="187" t="s">
        <v>411</v>
      </c>
      <c r="AZ6" s="187" t="s">
        <v>279</v>
      </c>
      <c r="BB6" s="187" t="s">
        <v>277</v>
      </c>
      <c r="BC6" s="187" t="s">
        <v>411</v>
      </c>
      <c r="BD6" s="187" t="s">
        <v>279</v>
      </c>
      <c r="BF6" s="187" t="s">
        <v>277</v>
      </c>
      <c r="BG6" s="187" t="s">
        <v>411</v>
      </c>
      <c r="BH6" s="187" t="s">
        <v>279</v>
      </c>
      <c r="BJ6" s="187" t="s">
        <v>277</v>
      </c>
      <c r="BK6" s="187" t="s">
        <v>411</v>
      </c>
      <c r="BL6" s="187" t="s">
        <v>279</v>
      </c>
      <c r="BN6" s="187" t="s">
        <v>277</v>
      </c>
      <c r="BO6" s="187" t="s">
        <v>411</v>
      </c>
      <c r="BP6" s="187" t="s">
        <v>279</v>
      </c>
      <c r="BR6" s="187" t="s">
        <v>277</v>
      </c>
      <c r="BS6" s="187" t="s">
        <v>411</v>
      </c>
      <c r="BT6" s="187" t="s">
        <v>279</v>
      </c>
      <c r="BV6" s="187" t="s">
        <v>277</v>
      </c>
      <c r="BW6" s="187" t="s">
        <v>411</v>
      </c>
      <c r="BX6" s="187" t="s">
        <v>279</v>
      </c>
      <c r="BZ6" s="187" t="s">
        <v>277</v>
      </c>
      <c r="CA6" s="187" t="s">
        <v>411</v>
      </c>
      <c r="CB6" s="187" t="s">
        <v>279</v>
      </c>
    </row>
    <row r="7" spans="2:80">
      <c r="B7" s="225" t="s">
        <v>280</v>
      </c>
      <c r="C7" s="189">
        <v>86568676</v>
      </c>
      <c r="D7" s="190">
        <f t="shared" ref="D7:D38" si="0">C7/C$70</f>
        <v>0.13362436115711793</v>
      </c>
      <c r="E7" s="191"/>
      <c r="F7" s="189">
        <v>93709992</v>
      </c>
      <c r="G7" s="190">
        <f t="shared" ref="G7:G38" si="1">F7/F$70</f>
        <v>0.13368177998924383</v>
      </c>
      <c r="H7" s="190">
        <f t="shared" ref="H7:H38" si="2">IF(C7&gt;0,(F7/C7-1),"")</f>
        <v>8.2493071743409807E-2</v>
      </c>
      <c r="I7" s="191"/>
      <c r="J7" s="189">
        <v>100949639</v>
      </c>
      <c r="K7" s="190">
        <f t="shared" ref="K7:K38" si="3">J7/J$70</f>
        <v>0.13467996750058703</v>
      </c>
      <c r="L7" s="190">
        <f t="shared" ref="L7:L38" si="4">IF(F7&gt;0,(J7/F7-1),"")</f>
        <v>7.7255870430551266E-2</v>
      </c>
      <c r="M7" s="191"/>
      <c r="N7" s="189">
        <v>109668109</v>
      </c>
      <c r="O7" s="190">
        <f t="shared" ref="O7:O38" si="5">N7/N$70</f>
        <v>0.13669793933682844</v>
      </c>
      <c r="P7" s="190">
        <f t="shared" ref="P7:P38" si="6">IF(J7&gt;0,(N7/J7-1),"")</f>
        <v>8.636454856465603E-2</v>
      </c>
      <c r="Q7" s="191"/>
      <c r="R7" s="189">
        <v>118493081</v>
      </c>
      <c r="S7" s="190">
        <f t="shared" ref="S7:S38" si="7">R7/R$70</f>
        <v>0.13787291098707644</v>
      </c>
      <c r="T7" s="190">
        <f t="shared" ref="T7:T38" si="8">IF(N7&gt;0,(R7/N7-1),"")</f>
        <v>8.0469810963914812E-2</v>
      </c>
      <c r="U7" s="191"/>
      <c r="V7" s="189">
        <v>128578073</v>
      </c>
      <c r="W7" s="190">
        <f t="shared" ref="W7:W38" si="9">V7/V$70</f>
        <v>0.13865002690441761</v>
      </c>
      <c r="X7" s="190">
        <f t="shared" ref="X7:X38" si="10">IF(R7&gt;0,(V7/R7-1),"")</f>
        <v>8.5110387162605772E-2</v>
      </c>
      <c r="Y7" s="191"/>
      <c r="Z7" s="189">
        <v>138535591</v>
      </c>
      <c r="AA7" s="190">
        <f t="shared" ref="AA7:AA38" si="11">Z7/Z$70</f>
        <v>0.13800798646773385</v>
      </c>
      <c r="AB7" s="190">
        <f t="shared" ref="AB7:AB38" si="12">IF(V7&gt;0,(Z7/V7-1),"")</f>
        <v>7.7443360035423847E-2</v>
      </c>
      <c r="AC7" s="191"/>
      <c r="AD7" s="189">
        <v>148025809</v>
      </c>
      <c r="AE7" s="190">
        <f t="shared" ref="AE7:AE38" si="13">AD7/AD$70</f>
        <v>0.13762942022557992</v>
      </c>
      <c r="AF7" s="190">
        <f t="shared" ref="AF7:AF38" si="14">IF(Z7&gt;0,(AD7/Z7-1),"")</f>
        <v>6.8503825850787958E-2</v>
      </c>
      <c r="AG7" s="191"/>
      <c r="AH7" s="189">
        <v>151226849</v>
      </c>
      <c r="AI7" s="190">
        <f t="shared" ref="AI7:AI38" si="15">AH7/AH$70</f>
        <v>0.13629676505870444</v>
      </c>
      <c r="AJ7" s="190">
        <f t="shared" ref="AJ7:AJ38" si="16">IF(AD7&gt;0,(AH7/AD7-1),"")</f>
        <v>2.16248775914476E-2</v>
      </c>
      <c r="AK7" s="191"/>
      <c r="AL7" s="189">
        <v>144878289</v>
      </c>
      <c r="AM7" s="190">
        <f t="shared" ref="AM7:AM38" si="17">AL7/AL$70</f>
        <v>0.13548599347437584</v>
      </c>
      <c r="AN7" s="190">
        <f t="shared" ref="AN7:AN38" si="18">IF(AH7&gt;0,(AL7/AH7-1),"")</f>
        <v>-4.1980376116942053E-2</v>
      </c>
      <c r="AO7" s="191"/>
      <c r="AP7" s="189">
        <v>144752225</v>
      </c>
      <c r="AQ7" s="190">
        <f t="shared" ref="AQ7:AQ38" si="19">AP7/AP$70</f>
        <v>0.13494081339860112</v>
      </c>
      <c r="AR7" s="190">
        <f t="shared" ref="AR7:AR38" si="20">IF(AL7&gt;0,(AP7/AL7-1),"")</f>
        <v>-8.7013727778084693E-4</v>
      </c>
      <c r="AS7" s="191"/>
      <c r="AT7" s="189">
        <v>143389086</v>
      </c>
      <c r="AU7" s="190">
        <f t="shared" ref="AU7:AU38" si="21">AT7/AT$70</f>
        <v>0.13479420322007815</v>
      </c>
      <c r="AV7" s="190">
        <f t="shared" ref="AV7:AV38" si="22">IF(AP7&gt;0,(AT7/AP7-1),"")</f>
        <v>-9.4170504114876596E-3</v>
      </c>
      <c r="AW7" s="191"/>
      <c r="AX7" s="189">
        <v>138007226</v>
      </c>
      <c r="AY7" s="190">
        <f t="shared" ref="AY7:AY38" si="23">AX7/AX$70</f>
        <v>0.13384478697001936</v>
      </c>
      <c r="AZ7" s="190">
        <f t="shared" ref="AZ7:AZ38" si="24">IF(AT7&gt;0,(AX7/AT7-1),"")</f>
        <v>-3.7533261073998347E-2</v>
      </c>
      <c r="BA7" s="191"/>
      <c r="BB7" s="189">
        <v>136048003</v>
      </c>
      <c r="BC7" s="190">
        <f t="shared" ref="BC7:BC38" si="25">BB7/BB$70</f>
        <v>0.1333349043659614</v>
      </c>
      <c r="BD7" s="190">
        <f t="shared" ref="BD7:BD38" si="26">IF(AX7&gt;0,(BB7/AX7-1),"")</f>
        <v>-1.4196524752986495E-2</v>
      </c>
      <c r="BE7" s="191"/>
      <c r="BF7" s="189">
        <v>137722026</v>
      </c>
      <c r="BG7" s="190">
        <f t="shared" ref="BG7:BG38" si="27">BF7/BF$70</f>
        <v>0.13343114716932872</v>
      </c>
      <c r="BH7" s="190">
        <f t="shared" ref="BH7:BH38" si="28">IF(BB7&gt;0,(BF7/BB7-1),"")</f>
        <v>1.2304649558141589E-2</v>
      </c>
      <c r="BI7" s="191"/>
      <c r="BJ7" s="189">
        <v>144745569</v>
      </c>
      <c r="BK7" s="190">
        <f t="shared" ref="BK7:BK38" si="29">BJ7/BJ$70</f>
        <v>0.13432341521357846</v>
      </c>
      <c r="BL7" s="190">
        <f t="shared" ref="BL7:BL38" si="30">IF(BF7&gt;0,(BJ7/BF7-1),"")</f>
        <v>5.0997964552162545E-2</v>
      </c>
      <c r="BM7" s="191"/>
      <c r="BN7" s="189">
        <v>148405362</v>
      </c>
      <c r="BO7" s="190">
        <f t="shared" ref="BO7:BO38" si="31">BN7/BN$70</f>
        <v>0.13323759426847662</v>
      </c>
      <c r="BP7" s="190">
        <f t="shared" ref="BP7:BP38" si="32">IF(BJ7&gt;0,(BN7/BJ7-1),"")</f>
        <v>2.528431802979747E-2</v>
      </c>
      <c r="BQ7" s="191"/>
      <c r="BR7" s="189">
        <v>155371755</v>
      </c>
      <c r="BS7" s="190">
        <f t="shared" ref="BS7:BS38" si="33">BR7/BR$70</f>
        <v>0.1337259385110344</v>
      </c>
      <c r="BT7" s="190">
        <f t="shared" ref="BT7:BT38" si="34">IF(BN7&gt;0,(BR7/BN7-1),"")</f>
        <v>4.6941652957256386E-2</v>
      </c>
      <c r="BU7" s="191"/>
      <c r="BV7" s="189">
        <v>160711363</v>
      </c>
      <c r="BW7" s="190">
        <f t="shared" ref="BW7:BW38" si="35">BV7/BV$70</f>
        <v>0.13345448543937632</v>
      </c>
      <c r="BX7" s="190">
        <f t="shared" ref="BX7:BX38" si="36">IF(BR7&gt;0,(BV7/BR7-1),"")</f>
        <v>3.436665821274909E-2</v>
      </c>
      <c r="BY7" s="191"/>
      <c r="BZ7" s="189">
        <v>165865509</v>
      </c>
      <c r="CA7" s="190">
        <f>BZ7/BZ$70</f>
        <v>0.13324971079040981</v>
      </c>
      <c r="CB7" s="190">
        <f>IF(BV7&gt;0,(BZ7/BV7-1),"")</f>
        <v>3.2070825010674486E-2</v>
      </c>
    </row>
    <row r="8" spans="2:80" ht="13.15" customHeight="1" outlineLevel="1">
      <c r="B8" s="207" t="s">
        <v>281</v>
      </c>
      <c r="C8" s="193">
        <v>7984313</v>
      </c>
      <c r="D8" s="194">
        <f t="shared" si="0"/>
        <v>1.2324304508289715E-2</v>
      </c>
      <c r="E8" s="191"/>
      <c r="F8" s="193">
        <v>8560371</v>
      </c>
      <c r="G8" s="194">
        <f t="shared" si="1"/>
        <v>1.2211778148997208E-2</v>
      </c>
      <c r="H8" s="194">
        <f t="shared" si="2"/>
        <v>7.2148724630409555E-2</v>
      </c>
      <c r="I8" s="191"/>
      <c r="J8" s="193">
        <v>9360291</v>
      </c>
      <c r="K8" s="194">
        <f t="shared" si="3"/>
        <v>1.248784740751809E-2</v>
      </c>
      <c r="L8" s="194">
        <f t="shared" si="4"/>
        <v>9.3444548139327122E-2</v>
      </c>
      <c r="M8" s="191"/>
      <c r="N8" s="193">
        <v>10031220</v>
      </c>
      <c r="O8" s="194">
        <f t="shared" si="5"/>
        <v>1.2503608528842055E-2</v>
      </c>
      <c r="P8" s="194">
        <f t="shared" si="6"/>
        <v>7.167822026045978E-2</v>
      </c>
      <c r="Q8" s="191"/>
      <c r="R8" s="193">
        <v>10639753</v>
      </c>
      <c r="S8" s="194">
        <f t="shared" si="7"/>
        <v>1.2379910336650621E-2</v>
      </c>
      <c r="T8" s="194">
        <f t="shared" si="8"/>
        <v>6.06639072814672E-2</v>
      </c>
      <c r="U8" s="191"/>
      <c r="V8" s="193">
        <v>11721851</v>
      </c>
      <c r="W8" s="194">
        <f t="shared" si="9"/>
        <v>1.2640063104068875E-2</v>
      </c>
      <c r="X8" s="194">
        <f t="shared" si="10"/>
        <v>0.10170330081910728</v>
      </c>
      <c r="Y8" s="191"/>
      <c r="Z8" s="193">
        <v>12535103</v>
      </c>
      <c r="AA8" s="194">
        <f t="shared" si="11"/>
        <v>1.2487363808161399E-2</v>
      </c>
      <c r="AB8" s="194">
        <f t="shared" si="12"/>
        <v>6.9379144983160002E-2</v>
      </c>
      <c r="AC8" s="191"/>
      <c r="AD8" s="193">
        <v>13559285</v>
      </c>
      <c r="AE8" s="194">
        <f t="shared" si="13"/>
        <v>1.2606967297327201E-2</v>
      </c>
      <c r="AF8" s="194">
        <f t="shared" si="14"/>
        <v>8.1705112435055405E-2</v>
      </c>
      <c r="AG8" s="191"/>
      <c r="AH8" s="193">
        <v>13888028</v>
      </c>
      <c r="AI8" s="194">
        <f t="shared" si="15"/>
        <v>1.2516912849547696E-2</v>
      </c>
      <c r="AJ8" s="194">
        <f t="shared" si="16"/>
        <v>2.4244862468780548E-2</v>
      </c>
      <c r="AK8" s="191"/>
      <c r="AL8" s="193">
        <v>12881040</v>
      </c>
      <c r="AM8" s="194">
        <f t="shared" si="17"/>
        <v>1.204597675351601E-2</v>
      </c>
      <c r="AN8" s="194">
        <f t="shared" si="18"/>
        <v>-7.2507630312957372E-2</v>
      </c>
      <c r="AO8" s="191"/>
      <c r="AP8" s="193">
        <v>12635686</v>
      </c>
      <c r="AQ8" s="194">
        <f t="shared" si="19"/>
        <v>1.177922996823929E-2</v>
      </c>
      <c r="AR8" s="194">
        <f t="shared" si="20"/>
        <v>-1.9047685590604435E-2</v>
      </c>
      <c r="AS8" s="191"/>
      <c r="AT8" s="193">
        <v>11800730</v>
      </c>
      <c r="AU8" s="194">
        <f t="shared" si="21"/>
        <v>1.1093382642562301E-2</v>
      </c>
      <c r="AV8" s="194">
        <f t="shared" si="22"/>
        <v>-6.607919823268793E-2</v>
      </c>
      <c r="AW8" s="191"/>
      <c r="AX8" s="193">
        <v>11667798</v>
      </c>
      <c r="AY8" s="194">
        <f t="shared" si="23"/>
        <v>1.131588528356637E-2</v>
      </c>
      <c r="AZ8" s="194">
        <f t="shared" si="24"/>
        <v>-1.1264726843169925E-2</v>
      </c>
      <c r="BA8" s="191"/>
      <c r="BB8" s="193">
        <v>11479156</v>
      </c>
      <c r="BC8" s="194">
        <f t="shared" si="25"/>
        <v>1.1250236193925994E-2</v>
      </c>
      <c r="BD8" s="194">
        <f t="shared" si="26"/>
        <v>-1.6167746476241751E-2</v>
      </c>
      <c r="BE8" s="191"/>
      <c r="BF8" s="193">
        <v>11989926</v>
      </c>
      <c r="BG8" s="194">
        <f t="shared" si="27"/>
        <v>1.1616366874063854E-2</v>
      </c>
      <c r="BH8" s="194">
        <f t="shared" si="28"/>
        <v>4.4495431545664266E-2</v>
      </c>
      <c r="BI8" s="191"/>
      <c r="BJ8" s="193">
        <v>12894642</v>
      </c>
      <c r="BK8" s="194">
        <f t="shared" si="29"/>
        <v>1.1966185655026494E-2</v>
      </c>
      <c r="BL8" s="194">
        <f t="shared" si="30"/>
        <v>7.5456345602133101E-2</v>
      </c>
      <c r="BM8" s="191"/>
      <c r="BN8" s="193">
        <v>12940727</v>
      </c>
      <c r="BO8" s="194">
        <f t="shared" si="31"/>
        <v>1.1618120196796667E-2</v>
      </c>
      <c r="BP8" s="194">
        <f t="shared" si="32"/>
        <v>3.5739650623878294E-3</v>
      </c>
      <c r="BQ8" s="191"/>
      <c r="BR8" s="193">
        <v>13865838</v>
      </c>
      <c r="BS8" s="194">
        <f t="shared" si="33"/>
        <v>1.1934100891065846E-2</v>
      </c>
      <c r="BT8" s="194">
        <f t="shared" si="34"/>
        <v>7.1488332919781072E-2</v>
      </c>
      <c r="BU8" s="191"/>
      <c r="BV8" s="193">
        <v>13979829</v>
      </c>
      <c r="BW8" s="194">
        <f t="shared" si="35"/>
        <v>1.1608829960115957E-2</v>
      </c>
      <c r="BX8" s="194">
        <f t="shared" si="36"/>
        <v>8.2209960912567048E-3</v>
      </c>
      <c r="BY8" s="191"/>
      <c r="BZ8" s="189"/>
      <c r="CA8" s="194"/>
      <c r="CB8" s="194"/>
    </row>
    <row r="9" spans="2:80" ht="13.15" customHeight="1" outlineLevel="1">
      <c r="B9" s="192" t="s">
        <v>282</v>
      </c>
      <c r="C9" s="193">
        <v>13444960</v>
      </c>
      <c r="D9" s="194">
        <f t="shared" si="0"/>
        <v>2.0753167009080791E-2</v>
      </c>
      <c r="E9" s="191"/>
      <c r="F9" s="193">
        <v>14404912</v>
      </c>
      <c r="G9" s="194">
        <f t="shared" si="1"/>
        <v>2.0549295071420115E-2</v>
      </c>
      <c r="H9" s="194">
        <f t="shared" si="2"/>
        <v>7.1398650498030403E-2</v>
      </c>
      <c r="I9" s="191"/>
      <c r="J9" s="193">
        <v>15341763</v>
      </c>
      <c r="K9" s="194">
        <f t="shared" si="3"/>
        <v>2.0467910165005231E-2</v>
      </c>
      <c r="L9" s="194">
        <f t="shared" si="4"/>
        <v>6.50369124087673E-2</v>
      </c>
      <c r="M9" s="191"/>
      <c r="N9" s="193">
        <v>16296115</v>
      </c>
      <c r="O9" s="194">
        <f t="shared" si="5"/>
        <v>2.0312608287026995E-2</v>
      </c>
      <c r="P9" s="194">
        <f t="shared" si="6"/>
        <v>6.2206149319344872E-2</v>
      </c>
      <c r="Q9" s="191"/>
      <c r="R9" s="193">
        <v>17821835</v>
      </c>
      <c r="S9" s="194">
        <f t="shared" si="7"/>
        <v>2.0736639218465112E-2</v>
      </c>
      <c r="T9" s="194">
        <f t="shared" si="8"/>
        <v>9.3624768848280748E-2</v>
      </c>
      <c r="U9" s="191"/>
      <c r="V9" s="193">
        <v>19106661</v>
      </c>
      <c r="W9" s="194">
        <f t="shared" si="9"/>
        <v>2.0603350166117255E-2</v>
      </c>
      <c r="X9" s="194">
        <f t="shared" si="10"/>
        <v>7.2092800769393284E-2</v>
      </c>
      <c r="Y9" s="191"/>
      <c r="Z9" s="193">
        <v>20572710</v>
      </c>
      <c r="AA9" s="194">
        <f t="shared" si="11"/>
        <v>2.0494360061484942E-2</v>
      </c>
      <c r="AB9" s="194">
        <f t="shared" si="12"/>
        <v>7.6729733154317303E-2</v>
      </c>
      <c r="AC9" s="191"/>
      <c r="AD9" s="193">
        <v>21658227</v>
      </c>
      <c r="AE9" s="194">
        <f t="shared" si="13"/>
        <v>2.0137091263078326E-2</v>
      </c>
      <c r="AF9" s="194">
        <f t="shared" si="14"/>
        <v>5.2764900686394833E-2</v>
      </c>
      <c r="AG9" s="191"/>
      <c r="AH9" s="193">
        <v>21883657</v>
      </c>
      <c r="AI9" s="194">
        <f t="shared" si="15"/>
        <v>1.9723162100364025E-2</v>
      </c>
      <c r="AJ9" s="194">
        <f t="shared" si="16"/>
        <v>1.0408515895599324E-2</v>
      </c>
      <c r="AK9" s="191"/>
      <c r="AL9" s="193">
        <v>20576819</v>
      </c>
      <c r="AM9" s="194">
        <f t="shared" si="17"/>
        <v>1.9242847109806858E-2</v>
      </c>
      <c r="AN9" s="194">
        <f t="shared" si="18"/>
        <v>-5.9717532586075484E-2</v>
      </c>
      <c r="AO9" s="191"/>
      <c r="AP9" s="193">
        <v>20885927</v>
      </c>
      <c r="AQ9" s="194">
        <f t="shared" si="19"/>
        <v>1.9470263603642742E-2</v>
      </c>
      <c r="AR9" s="194">
        <f t="shared" si="20"/>
        <v>1.502214700921467E-2</v>
      </c>
      <c r="AS9" s="191"/>
      <c r="AT9" s="193">
        <v>20810685</v>
      </c>
      <c r="AU9" s="194">
        <f t="shared" si="21"/>
        <v>1.9563272082221323E-2</v>
      </c>
      <c r="AV9" s="194">
        <f t="shared" si="22"/>
        <v>-3.6025214490120749E-3</v>
      </c>
      <c r="AW9" s="191"/>
      <c r="AX9" s="193">
        <v>20015181</v>
      </c>
      <c r="AY9" s="194">
        <f t="shared" si="23"/>
        <v>1.9411502678210336E-2</v>
      </c>
      <c r="AZ9" s="194">
        <f t="shared" si="24"/>
        <v>-3.822574797513878E-2</v>
      </c>
      <c r="BA9" s="191"/>
      <c r="BB9" s="193">
        <v>19560465</v>
      </c>
      <c r="BC9" s="194">
        <f t="shared" si="25"/>
        <v>1.9170385985957734E-2</v>
      </c>
      <c r="BD9" s="194">
        <f t="shared" si="26"/>
        <v>-2.2718555480462532E-2</v>
      </c>
      <c r="BE9" s="191"/>
      <c r="BF9" s="193">
        <v>19362187</v>
      </c>
      <c r="BG9" s="194">
        <f t="shared" si="27"/>
        <v>1.87589371007152E-2</v>
      </c>
      <c r="BH9" s="194">
        <f t="shared" si="28"/>
        <v>-1.013667108629579E-2</v>
      </c>
      <c r="BI9" s="191"/>
      <c r="BJ9" s="193">
        <v>20007878</v>
      </c>
      <c r="BK9" s="194">
        <f t="shared" si="29"/>
        <v>1.8567245427296097E-2</v>
      </c>
      <c r="BL9" s="194">
        <f t="shared" si="30"/>
        <v>3.3348040693956804E-2</v>
      </c>
      <c r="BM9" s="191"/>
      <c r="BN9" s="193">
        <v>20867539</v>
      </c>
      <c r="BO9" s="194">
        <f t="shared" si="31"/>
        <v>1.8734772498743085E-2</v>
      </c>
      <c r="BP9" s="194">
        <f t="shared" si="32"/>
        <v>4.2966125643109088E-2</v>
      </c>
      <c r="BQ9" s="191"/>
      <c r="BR9" s="193">
        <v>21876014</v>
      </c>
      <c r="BS9" s="194">
        <f t="shared" si="33"/>
        <v>1.8828328887901973E-2</v>
      </c>
      <c r="BT9" s="194">
        <f t="shared" si="34"/>
        <v>4.8327452508894364E-2</v>
      </c>
      <c r="BU9" s="191"/>
      <c r="BV9" s="193">
        <v>22535246</v>
      </c>
      <c r="BW9" s="194">
        <f t="shared" si="35"/>
        <v>1.8713235971869416E-2</v>
      </c>
      <c r="BX9" s="194">
        <f t="shared" si="36"/>
        <v>3.0134923117163925E-2</v>
      </c>
      <c r="BY9" s="191"/>
      <c r="BZ9" s="189"/>
      <c r="CA9" s="194"/>
      <c r="CB9" s="194"/>
    </row>
    <row r="10" spans="2:80" ht="13.15" customHeight="1" outlineLevel="1">
      <c r="B10" s="192" t="s">
        <v>283</v>
      </c>
      <c r="C10" s="193">
        <v>8153791</v>
      </c>
      <c r="D10" s="194">
        <f t="shared" si="0"/>
        <v>1.2585904783661676E-2</v>
      </c>
      <c r="E10" s="191"/>
      <c r="F10" s="193">
        <v>8628093</v>
      </c>
      <c r="G10" s="194">
        <f t="shared" si="1"/>
        <v>1.2308386816986761E-2</v>
      </c>
      <c r="H10" s="194">
        <f t="shared" si="2"/>
        <v>5.8169506674870641E-2</v>
      </c>
      <c r="I10" s="191"/>
      <c r="J10" s="193">
        <v>9131774</v>
      </c>
      <c r="K10" s="194">
        <f t="shared" si="3"/>
        <v>1.2182975964309348E-2</v>
      </c>
      <c r="L10" s="194">
        <f t="shared" si="4"/>
        <v>5.8376862650877825E-2</v>
      </c>
      <c r="M10" s="191"/>
      <c r="N10" s="193">
        <v>10016653</v>
      </c>
      <c r="O10" s="194">
        <f t="shared" si="5"/>
        <v>1.2485451209449236E-2</v>
      </c>
      <c r="P10" s="194">
        <f t="shared" si="6"/>
        <v>9.6901105962543532E-2</v>
      </c>
      <c r="Q10" s="191"/>
      <c r="R10" s="193">
        <v>10886921</v>
      </c>
      <c r="S10" s="194">
        <f t="shared" si="7"/>
        <v>1.2667503260855653E-2</v>
      </c>
      <c r="T10" s="194">
        <f t="shared" si="8"/>
        <v>8.6882115213534838E-2</v>
      </c>
      <c r="U10" s="191"/>
      <c r="V10" s="193">
        <v>11581214</v>
      </c>
      <c r="W10" s="194">
        <f t="shared" si="9"/>
        <v>1.2488409533761E-2</v>
      </c>
      <c r="X10" s="194">
        <f t="shared" si="10"/>
        <v>6.377312740672969E-2</v>
      </c>
      <c r="Y10" s="191"/>
      <c r="Z10" s="193">
        <v>12666407</v>
      </c>
      <c r="AA10" s="194">
        <f t="shared" si="11"/>
        <v>1.2618167744711967E-2</v>
      </c>
      <c r="AB10" s="194">
        <f t="shared" si="12"/>
        <v>9.3702870873467958E-2</v>
      </c>
      <c r="AC10" s="191"/>
      <c r="AD10" s="193">
        <v>13648874</v>
      </c>
      <c r="AE10" s="194">
        <f t="shared" si="13"/>
        <v>1.2690264137330213E-2</v>
      </c>
      <c r="AF10" s="194">
        <f t="shared" si="14"/>
        <v>7.7564774288399141E-2</v>
      </c>
      <c r="AG10" s="191"/>
      <c r="AH10" s="193">
        <v>13844610</v>
      </c>
      <c r="AI10" s="194">
        <f t="shared" si="15"/>
        <v>1.2477781352829684E-2</v>
      </c>
      <c r="AJ10" s="194">
        <f t="shared" si="16"/>
        <v>1.434081668568421E-2</v>
      </c>
      <c r="AK10" s="191"/>
      <c r="AL10" s="193">
        <v>13344808</v>
      </c>
      <c r="AM10" s="194">
        <f t="shared" si="17"/>
        <v>1.2479679198895002E-2</v>
      </c>
      <c r="AN10" s="194">
        <f t="shared" si="18"/>
        <v>-3.6100836354364674E-2</v>
      </c>
      <c r="AO10" s="191"/>
      <c r="AP10" s="193">
        <v>13229665</v>
      </c>
      <c r="AQ10" s="194">
        <f t="shared" si="19"/>
        <v>1.2332948637514928E-2</v>
      </c>
      <c r="AR10" s="194">
        <f t="shared" si="20"/>
        <v>-8.6282994854628425E-3</v>
      </c>
      <c r="AS10" s="191"/>
      <c r="AT10" s="193">
        <v>13057739</v>
      </c>
      <c r="AU10" s="194">
        <f t="shared" si="21"/>
        <v>1.2275045287343139E-2</v>
      </c>
      <c r="AV10" s="194">
        <f t="shared" si="22"/>
        <v>-1.2995491571404116E-2</v>
      </c>
      <c r="AW10" s="191"/>
      <c r="AX10" s="193">
        <v>12305922</v>
      </c>
      <c r="AY10" s="194">
        <f t="shared" si="23"/>
        <v>1.1934762811330435E-2</v>
      </c>
      <c r="AZ10" s="194">
        <f t="shared" si="24"/>
        <v>-5.7576353762316734E-2</v>
      </c>
      <c r="BA10" s="191"/>
      <c r="BB10" s="193">
        <v>12432004</v>
      </c>
      <c r="BC10" s="194">
        <f t="shared" si="25"/>
        <v>1.2184082293492025E-2</v>
      </c>
      <c r="BD10" s="194">
        <f t="shared" si="26"/>
        <v>1.0245636206697828E-2</v>
      </c>
      <c r="BE10" s="191"/>
      <c r="BF10" s="193">
        <v>12481286</v>
      </c>
      <c r="BG10" s="194">
        <f t="shared" si="27"/>
        <v>1.2092418021271936E-2</v>
      </c>
      <c r="BH10" s="194">
        <f t="shared" si="28"/>
        <v>3.9641235636667105E-3</v>
      </c>
      <c r="BI10" s="191"/>
      <c r="BJ10" s="193">
        <v>13211235</v>
      </c>
      <c r="BK10" s="194">
        <f t="shared" si="29"/>
        <v>1.2259982924860104E-2</v>
      </c>
      <c r="BL10" s="194">
        <f t="shared" si="30"/>
        <v>5.8483476782761112E-2</v>
      </c>
      <c r="BM10" s="191"/>
      <c r="BN10" s="193">
        <v>13560669</v>
      </c>
      <c r="BO10" s="194">
        <f t="shared" si="31"/>
        <v>1.2174701034259858E-2</v>
      </c>
      <c r="BP10" s="194">
        <f t="shared" si="32"/>
        <v>2.6449760374408493E-2</v>
      </c>
      <c r="BQ10" s="191"/>
      <c r="BR10" s="193">
        <v>14113847</v>
      </c>
      <c r="BS10" s="194">
        <f t="shared" si="33"/>
        <v>1.2147558197280755E-2</v>
      </c>
      <c r="BT10" s="194">
        <f t="shared" si="34"/>
        <v>4.0792825191736437E-2</v>
      </c>
      <c r="BU10" s="191"/>
      <c r="BV10" s="193">
        <v>14534325</v>
      </c>
      <c r="BW10" s="194">
        <f t="shared" si="35"/>
        <v>1.2069282643590444E-2</v>
      </c>
      <c r="BX10" s="194">
        <f t="shared" si="36"/>
        <v>2.9791877437809866E-2</v>
      </c>
      <c r="BY10" s="191"/>
      <c r="BZ10" s="189"/>
      <c r="CA10" s="194"/>
      <c r="CB10" s="194"/>
    </row>
    <row r="11" spans="2:80" ht="13.15" customHeight="1" outlineLevel="1">
      <c r="B11" s="192" t="s">
        <v>284</v>
      </c>
      <c r="C11" s="193">
        <v>8666708</v>
      </c>
      <c r="D11" s="194">
        <f t="shared" si="0"/>
        <v>1.3377625410781182E-2</v>
      </c>
      <c r="E11" s="191"/>
      <c r="F11" s="193">
        <v>9413218</v>
      </c>
      <c r="G11" s="194">
        <f t="shared" si="1"/>
        <v>1.342840513386011E-2</v>
      </c>
      <c r="H11" s="194">
        <f t="shared" si="2"/>
        <v>8.6135358431367548E-2</v>
      </c>
      <c r="I11" s="191"/>
      <c r="J11" s="193">
        <v>10310484</v>
      </c>
      <c r="K11" s="194">
        <f t="shared" si="3"/>
        <v>1.3755528635771768E-2</v>
      </c>
      <c r="L11" s="194">
        <f t="shared" si="4"/>
        <v>9.5319793932319374E-2</v>
      </c>
      <c r="M11" s="191"/>
      <c r="N11" s="193">
        <v>11155312</v>
      </c>
      <c r="O11" s="194">
        <f t="shared" si="5"/>
        <v>1.3904754782079759E-2</v>
      </c>
      <c r="P11" s="194">
        <f t="shared" si="6"/>
        <v>8.193873342900293E-2</v>
      </c>
      <c r="Q11" s="191"/>
      <c r="R11" s="193">
        <v>11925781</v>
      </c>
      <c r="S11" s="194">
        <f t="shared" si="7"/>
        <v>1.3876271326461393E-2</v>
      </c>
      <c r="T11" s="194">
        <f t="shared" si="8"/>
        <v>6.9067454142026641E-2</v>
      </c>
      <c r="U11" s="191"/>
      <c r="V11" s="193">
        <v>12758158</v>
      </c>
      <c r="W11" s="194">
        <f t="shared" si="9"/>
        <v>1.3757547524847497E-2</v>
      </c>
      <c r="X11" s="194">
        <f t="shared" si="10"/>
        <v>6.9796435134940049E-2</v>
      </c>
      <c r="Y11" s="191"/>
      <c r="Z11" s="193">
        <v>14309096</v>
      </c>
      <c r="AA11" s="194">
        <f t="shared" si="11"/>
        <v>1.4254600661670435E-2</v>
      </c>
      <c r="AB11" s="194">
        <f t="shared" si="12"/>
        <v>0.12156441392244877</v>
      </c>
      <c r="AC11" s="191"/>
      <c r="AD11" s="193">
        <v>15324136</v>
      </c>
      <c r="AE11" s="194">
        <f t="shared" si="13"/>
        <v>1.4247866418604998E-2</v>
      </c>
      <c r="AF11" s="194">
        <f t="shared" si="14"/>
        <v>7.0936696490120799E-2</v>
      </c>
      <c r="AG11" s="191"/>
      <c r="AH11" s="193">
        <v>15744786</v>
      </c>
      <c r="AI11" s="194">
        <f t="shared" si="15"/>
        <v>1.4190359797429749E-2</v>
      </c>
      <c r="AJ11" s="194">
        <f t="shared" si="16"/>
        <v>2.7450160974817672E-2</v>
      </c>
      <c r="AK11" s="191"/>
      <c r="AL11" s="193">
        <v>15081919</v>
      </c>
      <c r="AM11" s="194">
        <f t="shared" si="17"/>
        <v>1.4104175258551439E-2</v>
      </c>
      <c r="AN11" s="194">
        <f t="shared" si="18"/>
        <v>-4.2100730997550517E-2</v>
      </c>
      <c r="AO11" s="191"/>
      <c r="AP11" s="193">
        <v>14968478</v>
      </c>
      <c r="AQ11" s="194">
        <f t="shared" si="19"/>
        <v>1.3953903621578639E-2</v>
      </c>
      <c r="AR11" s="194">
        <f t="shared" si="20"/>
        <v>-7.521655566509855E-3</v>
      </c>
      <c r="AS11" s="191"/>
      <c r="AT11" s="193">
        <v>14943526</v>
      </c>
      <c r="AU11" s="194">
        <f t="shared" si="21"/>
        <v>1.4047796360655522E-2</v>
      </c>
      <c r="AV11" s="194">
        <f t="shared" si="22"/>
        <v>-1.6669697480264922E-3</v>
      </c>
      <c r="AW11" s="191"/>
      <c r="AX11" s="193">
        <v>14612099</v>
      </c>
      <c r="AY11" s="194">
        <f t="shared" si="23"/>
        <v>1.4171383155254734E-2</v>
      </c>
      <c r="AZ11" s="194">
        <f t="shared" si="24"/>
        <v>-2.2178634413323906E-2</v>
      </c>
      <c r="BA11" s="191"/>
      <c r="BB11" s="193">
        <v>14482116</v>
      </c>
      <c r="BC11" s="194">
        <f t="shared" si="25"/>
        <v>1.4193310517588117E-2</v>
      </c>
      <c r="BD11" s="194">
        <f t="shared" si="26"/>
        <v>-8.8955734559422739E-3</v>
      </c>
      <c r="BE11" s="191"/>
      <c r="BF11" s="193">
        <v>14933219</v>
      </c>
      <c r="BG11" s="194">
        <f t="shared" si="27"/>
        <v>1.4467958393966815E-2</v>
      </c>
      <c r="BH11" s="194">
        <f t="shared" si="28"/>
        <v>3.1148970219545324E-2</v>
      </c>
      <c r="BI11" s="191"/>
      <c r="BJ11" s="193">
        <v>15692231</v>
      </c>
      <c r="BK11" s="194">
        <f t="shared" si="29"/>
        <v>1.4562339108566337E-2</v>
      </c>
      <c r="BL11" s="194">
        <f t="shared" si="30"/>
        <v>5.0827085573445396E-2</v>
      </c>
      <c r="BM11" s="191"/>
      <c r="BN11" s="193">
        <v>15856274</v>
      </c>
      <c r="BO11" s="194">
        <f t="shared" si="31"/>
        <v>1.4235683760683761E-2</v>
      </c>
      <c r="BP11" s="194">
        <f t="shared" si="32"/>
        <v>1.0453771678482271E-2</v>
      </c>
      <c r="BQ11" s="191"/>
      <c r="BR11" s="193">
        <v>16297789</v>
      </c>
      <c r="BS11" s="194">
        <f t="shared" si="33"/>
        <v>1.4027241500102853E-2</v>
      </c>
      <c r="BT11" s="194">
        <f t="shared" si="34"/>
        <v>2.7844813983411321E-2</v>
      </c>
      <c r="BU11" s="191"/>
      <c r="BV11" s="193">
        <v>16687601</v>
      </c>
      <c r="BW11" s="194">
        <f t="shared" si="35"/>
        <v>1.3857359947053787E-2</v>
      </c>
      <c r="BX11" s="194">
        <f t="shared" si="36"/>
        <v>2.3918090975407758E-2</v>
      </c>
      <c r="BY11" s="191"/>
      <c r="BZ11" s="189"/>
      <c r="CA11" s="194"/>
      <c r="CB11" s="194"/>
    </row>
    <row r="12" spans="2:80" ht="13.15" customHeight="1" outlineLevel="1">
      <c r="B12" s="192" t="s">
        <v>285</v>
      </c>
      <c r="C12" s="193">
        <v>5963429</v>
      </c>
      <c r="D12" s="194">
        <f t="shared" si="0"/>
        <v>9.2049390986507704E-3</v>
      </c>
      <c r="E12" s="191"/>
      <c r="F12" s="193">
        <v>6141658</v>
      </c>
      <c r="G12" s="194">
        <f t="shared" si="1"/>
        <v>8.7613685158054368E-3</v>
      </c>
      <c r="H12" s="194">
        <f t="shared" si="2"/>
        <v>2.9886999576921314E-2</v>
      </c>
      <c r="I12" s="191"/>
      <c r="J12" s="193">
        <v>6498631</v>
      </c>
      <c r="K12" s="194">
        <f t="shared" si="3"/>
        <v>8.6700202254146475E-3</v>
      </c>
      <c r="L12" s="194">
        <f t="shared" si="4"/>
        <v>5.8123229916090979E-2</v>
      </c>
      <c r="M12" s="191"/>
      <c r="N12" s="193">
        <v>7013107</v>
      </c>
      <c r="O12" s="194">
        <f t="shared" si="5"/>
        <v>8.7416231025619923E-3</v>
      </c>
      <c r="P12" s="194">
        <f t="shared" si="6"/>
        <v>7.9166827597997091E-2</v>
      </c>
      <c r="Q12" s="191"/>
      <c r="R12" s="193">
        <v>7657091</v>
      </c>
      <c r="S12" s="194">
        <f t="shared" si="7"/>
        <v>8.90942675262992E-3</v>
      </c>
      <c r="T12" s="194">
        <f t="shared" si="8"/>
        <v>9.1825777077121362E-2</v>
      </c>
      <c r="U12" s="191"/>
      <c r="V12" s="193">
        <v>8316781</v>
      </c>
      <c r="W12" s="194">
        <f t="shared" si="9"/>
        <v>8.9682624922225208E-3</v>
      </c>
      <c r="X12" s="194">
        <f t="shared" si="10"/>
        <v>8.6154128245308881E-2</v>
      </c>
      <c r="Y12" s="191"/>
      <c r="Z12" s="193">
        <v>8703593</v>
      </c>
      <c r="AA12" s="194">
        <f t="shared" si="11"/>
        <v>8.6704458853801916E-3</v>
      </c>
      <c r="AB12" s="194">
        <f t="shared" si="12"/>
        <v>4.6509821528305295E-2</v>
      </c>
      <c r="AC12" s="191"/>
      <c r="AD12" s="193">
        <v>9129354</v>
      </c>
      <c r="AE12" s="194">
        <f t="shared" si="13"/>
        <v>8.4881663984290659E-3</v>
      </c>
      <c r="AF12" s="194">
        <f t="shared" si="14"/>
        <v>4.8917843469932443E-2</v>
      </c>
      <c r="AG12" s="191"/>
      <c r="AH12" s="193">
        <v>9392282</v>
      </c>
      <c r="AI12" s="194">
        <f t="shared" si="15"/>
        <v>8.4650157137050371E-3</v>
      </c>
      <c r="AJ12" s="194">
        <f t="shared" si="16"/>
        <v>2.8800285321392893E-2</v>
      </c>
      <c r="AK12" s="191"/>
      <c r="AL12" s="193">
        <v>8676159</v>
      </c>
      <c r="AM12" s="194">
        <f t="shared" si="17"/>
        <v>8.1136934303292826E-3</v>
      </c>
      <c r="AN12" s="194">
        <f t="shared" si="18"/>
        <v>-7.6245900623511997E-2</v>
      </c>
      <c r="AO12" s="191"/>
      <c r="AP12" s="193">
        <v>8897432</v>
      </c>
      <c r="AQ12" s="194">
        <f t="shared" si="19"/>
        <v>8.2943575564295626E-3</v>
      </c>
      <c r="AR12" s="194">
        <f t="shared" si="20"/>
        <v>2.5503566728087845E-2</v>
      </c>
      <c r="AS12" s="191"/>
      <c r="AT12" s="193">
        <v>9211039</v>
      </c>
      <c r="AU12" s="194">
        <f t="shared" si="21"/>
        <v>8.6589202670143625E-3</v>
      </c>
      <c r="AV12" s="194">
        <f t="shared" si="22"/>
        <v>3.5246911693171734E-2</v>
      </c>
      <c r="AW12" s="191"/>
      <c r="AX12" s="193">
        <v>8963426</v>
      </c>
      <c r="AY12" s="194">
        <f t="shared" si="23"/>
        <v>8.6930799079428835E-3</v>
      </c>
      <c r="AZ12" s="194">
        <f t="shared" si="24"/>
        <v>-2.6882200802754164E-2</v>
      </c>
      <c r="BA12" s="191"/>
      <c r="BB12" s="193">
        <v>8351658</v>
      </c>
      <c r="BC12" s="194">
        <f t="shared" si="25"/>
        <v>8.1851074339343039E-3</v>
      </c>
      <c r="BD12" s="194">
        <f t="shared" si="26"/>
        <v>-6.8251581482348334E-2</v>
      </c>
      <c r="BE12" s="191"/>
      <c r="BF12" s="193">
        <v>8324371</v>
      </c>
      <c r="BG12" s="194">
        <f t="shared" si="27"/>
        <v>8.0650162087587372E-3</v>
      </c>
      <c r="BH12" s="194">
        <f t="shared" si="28"/>
        <v>-3.2672554359864936E-3</v>
      </c>
      <c r="BI12" s="191"/>
      <c r="BJ12" s="193">
        <v>8834214</v>
      </c>
      <c r="BK12" s="194">
        <f t="shared" si="29"/>
        <v>8.1981217346114941E-3</v>
      </c>
      <c r="BL12" s="194">
        <f t="shared" si="30"/>
        <v>6.1247029955776799E-2</v>
      </c>
      <c r="BM12" s="191"/>
      <c r="BN12" s="193">
        <v>9270224</v>
      </c>
      <c r="BO12" s="194">
        <f t="shared" si="31"/>
        <v>8.3227608992314881E-3</v>
      </c>
      <c r="BP12" s="194">
        <f t="shared" si="32"/>
        <v>4.9354702070835144E-2</v>
      </c>
      <c r="BQ12" s="191"/>
      <c r="BR12" s="193">
        <v>10022769</v>
      </c>
      <c r="BS12" s="194">
        <f t="shared" si="33"/>
        <v>8.6264340066461997E-3</v>
      </c>
      <c r="BT12" s="194">
        <f t="shared" si="34"/>
        <v>8.1178728798786404E-2</v>
      </c>
      <c r="BU12" s="191"/>
      <c r="BV12" s="193">
        <v>10607333</v>
      </c>
      <c r="BW12" s="194">
        <f t="shared" si="35"/>
        <v>8.80831411652651E-3</v>
      </c>
      <c r="BX12" s="194">
        <f t="shared" si="36"/>
        <v>5.8323602988355816E-2</v>
      </c>
      <c r="BY12" s="191"/>
      <c r="BZ12" s="189"/>
      <c r="CA12" s="194"/>
      <c r="CB12" s="194"/>
    </row>
    <row r="13" spans="2:80" ht="13.15" customHeight="1" outlineLevel="1">
      <c r="B13" s="192" t="s">
        <v>286</v>
      </c>
      <c r="C13" s="193">
        <v>6694875</v>
      </c>
      <c r="D13" s="194">
        <f t="shared" si="0"/>
        <v>1.0333973398204216E-2</v>
      </c>
      <c r="E13" s="191"/>
      <c r="F13" s="193">
        <v>7238869</v>
      </c>
      <c r="G13" s="194">
        <f t="shared" si="1"/>
        <v>1.0326592419610467E-2</v>
      </c>
      <c r="H13" s="194">
        <f t="shared" si="2"/>
        <v>8.1255288560279304E-2</v>
      </c>
      <c r="I13" s="191"/>
      <c r="J13" s="193">
        <v>7561970</v>
      </c>
      <c r="K13" s="194">
        <f t="shared" si="3"/>
        <v>1.0088652955365339E-2</v>
      </c>
      <c r="L13" s="194">
        <f t="shared" si="4"/>
        <v>4.4634182494530661E-2</v>
      </c>
      <c r="M13" s="191"/>
      <c r="N13" s="193">
        <v>8687183</v>
      </c>
      <c r="O13" s="194">
        <f t="shared" si="5"/>
        <v>1.0828307568811342E-2</v>
      </c>
      <c r="P13" s="194">
        <f t="shared" si="6"/>
        <v>0.1487989240898866</v>
      </c>
      <c r="Q13" s="191"/>
      <c r="R13" s="193">
        <v>9065555</v>
      </c>
      <c r="S13" s="194">
        <f t="shared" si="7"/>
        <v>1.0548248446366633E-2</v>
      </c>
      <c r="T13" s="194">
        <f t="shared" si="8"/>
        <v>4.3555200805600602E-2</v>
      </c>
      <c r="U13" s="191"/>
      <c r="V13" s="193">
        <v>9323848</v>
      </c>
      <c r="W13" s="194">
        <f t="shared" si="9"/>
        <v>1.0054216445230909E-2</v>
      </c>
      <c r="X13" s="194">
        <f t="shared" si="10"/>
        <v>2.8491691904136029E-2</v>
      </c>
      <c r="Y13" s="191"/>
      <c r="Z13" s="193">
        <v>10040738</v>
      </c>
      <c r="AA13" s="194">
        <f t="shared" si="11"/>
        <v>1.0002498448431646E-2</v>
      </c>
      <c r="AB13" s="194">
        <f t="shared" si="12"/>
        <v>7.6887782812418148E-2</v>
      </c>
      <c r="AC13" s="191"/>
      <c r="AD13" s="193">
        <v>10873917</v>
      </c>
      <c r="AE13" s="194">
        <f t="shared" si="13"/>
        <v>1.0110202419438068E-2</v>
      </c>
      <c r="AF13" s="194">
        <f t="shared" si="14"/>
        <v>8.2979856659938678E-2</v>
      </c>
      <c r="AG13" s="191"/>
      <c r="AH13" s="193">
        <v>11050535</v>
      </c>
      <c r="AI13" s="194">
        <f t="shared" si="15"/>
        <v>9.9595553476617815E-3</v>
      </c>
      <c r="AJ13" s="194">
        <f t="shared" si="16"/>
        <v>1.6242353146524779E-2</v>
      </c>
      <c r="AK13" s="191"/>
      <c r="AL13" s="193">
        <v>10816585</v>
      </c>
      <c r="AM13" s="194">
        <f t="shared" si="17"/>
        <v>1.0115358034943605E-2</v>
      </c>
      <c r="AN13" s="194">
        <f t="shared" si="18"/>
        <v>-2.1170920683930672E-2</v>
      </c>
      <c r="AO13" s="191"/>
      <c r="AP13" s="193">
        <v>10847547</v>
      </c>
      <c r="AQ13" s="194">
        <f t="shared" si="19"/>
        <v>1.0112292336505055E-2</v>
      </c>
      <c r="AR13" s="194">
        <f t="shared" si="20"/>
        <v>2.8624561264021242E-3</v>
      </c>
      <c r="AS13" s="191"/>
      <c r="AT13" s="193">
        <v>10835496</v>
      </c>
      <c r="AU13" s="194">
        <f t="shared" si="21"/>
        <v>1.0186005717438941E-2</v>
      </c>
      <c r="AV13" s="194">
        <f t="shared" si="22"/>
        <v>-1.1109424093760367E-3</v>
      </c>
      <c r="AW13" s="191"/>
      <c r="AX13" s="193">
        <v>9679502</v>
      </c>
      <c r="AY13" s="194">
        <f t="shared" si="23"/>
        <v>9.387558323691517E-3</v>
      </c>
      <c r="AZ13" s="194">
        <f t="shared" si="24"/>
        <v>-0.10668584068509646</v>
      </c>
      <c r="BA13" s="191"/>
      <c r="BB13" s="193">
        <v>10306452</v>
      </c>
      <c r="BC13" s="194">
        <f t="shared" si="25"/>
        <v>1.0100918510155359E-2</v>
      </c>
      <c r="BD13" s="194">
        <f t="shared" si="26"/>
        <v>6.4770894205094409E-2</v>
      </c>
      <c r="BE13" s="191"/>
      <c r="BF13" s="193">
        <v>9800046</v>
      </c>
      <c r="BG13" s="194">
        <f t="shared" si="27"/>
        <v>9.4947149564310884E-3</v>
      </c>
      <c r="BH13" s="194">
        <f t="shared" si="28"/>
        <v>-4.9134852614653446E-2</v>
      </c>
      <c r="BI13" s="191"/>
      <c r="BJ13" s="193">
        <v>11005688</v>
      </c>
      <c r="BK13" s="194">
        <f t="shared" si="29"/>
        <v>1.0213242513386353E-2</v>
      </c>
      <c r="BL13" s="194">
        <f t="shared" si="30"/>
        <v>0.12302411641741284</v>
      </c>
      <c r="BM13" s="191"/>
      <c r="BN13" s="193">
        <v>10901420</v>
      </c>
      <c r="BO13" s="194">
        <f t="shared" si="31"/>
        <v>9.7872405372405376E-3</v>
      </c>
      <c r="BP13" s="194">
        <f t="shared" si="32"/>
        <v>-9.4740101663793874E-3</v>
      </c>
      <c r="BQ13" s="191"/>
      <c r="BR13" s="193">
        <v>11131880</v>
      </c>
      <c r="BS13" s="194">
        <f t="shared" si="33"/>
        <v>9.5810277768453699E-3</v>
      </c>
      <c r="BT13" s="194">
        <f t="shared" si="34"/>
        <v>2.1140365200129851E-2</v>
      </c>
      <c r="BU13" s="191"/>
      <c r="BV13" s="193">
        <v>11808429</v>
      </c>
      <c r="BW13" s="194">
        <f t="shared" si="35"/>
        <v>9.8057025130351815E-3</v>
      </c>
      <c r="BX13" s="194">
        <f t="shared" si="36"/>
        <v>6.0775807859948294E-2</v>
      </c>
      <c r="BY13" s="191"/>
      <c r="BZ13" s="189"/>
      <c r="CA13" s="194"/>
      <c r="CB13" s="194"/>
    </row>
    <row r="14" spans="2:80" ht="13.15" customHeight="1" outlineLevel="1">
      <c r="B14" s="192" t="s">
        <v>287</v>
      </c>
      <c r="C14" s="193">
        <v>14963520</v>
      </c>
      <c r="D14" s="194">
        <f t="shared" si="0"/>
        <v>2.3097162773538977E-2</v>
      </c>
      <c r="E14" s="191"/>
      <c r="F14" s="193">
        <v>16752167</v>
      </c>
      <c r="G14" s="194">
        <f t="shared" si="1"/>
        <v>2.38977664541586E-2</v>
      </c>
      <c r="H14" s="194">
        <f t="shared" si="2"/>
        <v>0.11953383963131659</v>
      </c>
      <c r="I14" s="191"/>
      <c r="J14" s="193">
        <v>17913542</v>
      </c>
      <c r="K14" s="194">
        <f t="shared" si="3"/>
        <v>2.3898998335005445E-2</v>
      </c>
      <c r="L14" s="194">
        <f t="shared" si="4"/>
        <v>6.9326851863403594E-2</v>
      </c>
      <c r="M14" s="191"/>
      <c r="N14" s="193">
        <v>19575586</v>
      </c>
      <c r="O14" s="194">
        <f t="shared" si="5"/>
        <v>2.4400368456347396E-2</v>
      </c>
      <c r="P14" s="194">
        <f t="shared" si="6"/>
        <v>9.2781427592599997E-2</v>
      </c>
      <c r="Q14" s="191"/>
      <c r="R14" s="193">
        <v>21701543</v>
      </c>
      <c r="S14" s="194">
        <f t="shared" si="7"/>
        <v>2.5250882845397626E-2</v>
      </c>
      <c r="T14" s="194">
        <f t="shared" si="8"/>
        <v>0.10860247044456295</v>
      </c>
      <c r="U14" s="191"/>
      <c r="V14" s="193">
        <v>24369553</v>
      </c>
      <c r="W14" s="194">
        <f t="shared" si="9"/>
        <v>2.6278502238080911E-2</v>
      </c>
      <c r="X14" s="194">
        <f t="shared" si="10"/>
        <v>0.12294102774166804</v>
      </c>
      <c r="Y14" s="191"/>
      <c r="Z14" s="193">
        <v>26074452</v>
      </c>
      <c r="AA14" s="194">
        <f t="shared" si="11"/>
        <v>2.5975149005352537E-2</v>
      </c>
      <c r="AB14" s="194">
        <f t="shared" si="12"/>
        <v>6.9960208133485358E-2</v>
      </c>
      <c r="AC14" s="191"/>
      <c r="AD14" s="193">
        <v>27478170</v>
      </c>
      <c r="AE14" s="194">
        <f t="shared" si="13"/>
        <v>2.5548278584040188E-2</v>
      </c>
      <c r="AF14" s="194">
        <f t="shared" si="14"/>
        <v>5.3834995266631047E-2</v>
      </c>
      <c r="AG14" s="191"/>
      <c r="AH14" s="193">
        <v>28317519</v>
      </c>
      <c r="AI14" s="194">
        <f t="shared" si="15"/>
        <v>2.552183200080033E-2</v>
      </c>
      <c r="AJ14" s="194">
        <f t="shared" si="16"/>
        <v>3.054602981202903E-2</v>
      </c>
      <c r="AK14" s="191"/>
      <c r="AL14" s="193">
        <v>27514112</v>
      </c>
      <c r="AM14" s="194">
        <f t="shared" si="17"/>
        <v>2.5730403255143676E-2</v>
      </c>
      <c r="AN14" s="194">
        <f t="shared" si="18"/>
        <v>-2.8371376743845378E-2</v>
      </c>
      <c r="AO14" s="191"/>
      <c r="AP14" s="193">
        <v>27466342</v>
      </c>
      <c r="AQ14" s="194">
        <f t="shared" si="19"/>
        <v>2.5604653265703933E-2</v>
      </c>
      <c r="AR14" s="194">
        <f t="shared" si="20"/>
        <v>-1.7361999544088791E-3</v>
      </c>
      <c r="AS14" s="191"/>
      <c r="AT14" s="193">
        <v>27029125</v>
      </c>
      <c r="AU14" s="194">
        <f t="shared" si="21"/>
        <v>2.5408972675304557E-2</v>
      </c>
      <c r="AV14" s="194">
        <f t="shared" si="22"/>
        <v>-1.5918282820479024E-2</v>
      </c>
      <c r="AW14" s="191"/>
      <c r="AX14" s="193">
        <v>25851882</v>
      </c>
      <c r="AY14" s="194">
        <f t="shared" si="23"/>
        <v>2.5072162808808852E-2</v>
      </c>
      <c r="AZ14" s="194">
        <f t="shared" si="24"/>
        <v>-4.3554610073393007E-2</v>
      </c>
      <c r="BA14" s="191"/>
      <c r="BB14" s="193">
        <v>25565074</v>
      </c>
      <c r="BC14" s="194">
        <f t="shared" si="25"/>
        <v>2.5055249777526881E-2</v>
      </c>
      <c r="BD14" s="194">
        <f t="shared" si="26"/>
        <v>-1.1094279325582601E-2</v>
      </c>
      <c r="BE14" s="191"/>
      <c r="BF14" s="193">
        <v>26303992</v>
      </c>
      <c r="BG14" s="194">
        <f t="shared" si="27"/>
        <v>2.5484462650098145E-2</v>
      </c>
      <c r="BH14" s="194">
        <f t="shared" si="28"/>
        <v>2.8903417216785687E-2</v>
      </c>
      <c r="BI14" s="191"/>
      <c r="BJ14" s="193">
        <v>27522490</v>
      </c>
      <c r="BK14" s="194">
        <f t="shared" si="29"/>
        <v>2.5540780816451527E-2</v>
      </c>
      <c r="BL14" s="194">
        <f t="shared" si="30"/>
        <v>4.6323691096013198E-2</v>
      </c>
      <c r="BM14" s="191"/>
      <c r="BN14" s="193">
        <v>28353069</v>
      </c>
      <c r="BO14" s="194">
        <f t="shared" si="31"/>
        <v>2.5455244020685198E-2</v>
      </c>
      <c r="BP14" s="194">
        <f t="shared" si="32"/>
        <v>3.0178192452790409E-2</v>
      </c>
      <c r="BQ14" s="191"/>
      <c r="BR14" s="193">
        <v>29758421</v>
      </c>
      <c r="BS14" s="194">
        <f t="shared" si="33"/>
        <v>2.5612588187804628E-2</v>
      </c>
      <c r="BT14" s="194">
        <f t="shared" si="34"/>
        <v>4.9566133387535682E-2</v>
      </c>
      <c r="BU14" s="191"/>
      <c r="BV14" s="193">
        <v>31023255</v>
      </c>
      <c r="BW14" s="194">
        <f t="shared" si="35"/>
        <v>2.5761666477058996E-2</v>
      </c>
      <c r="BX14" s="194">
        <f t="shared" si="36"/>
        <v>4.2503397609705118E-2</v>
      </c>
      <c r="BY14" s="191"/>
      <c r="BZ14" s="189"/>
      <c r="CA14" s="194"/>
      <c r="CB14" s="194"/>
    </row>
    <row r="15" spans="2:80" ht="13.15" customHeight="1" outlineLevel="1">
      <c r="B15" s="207" t="s">
        <v>288</v>
      </c>
      <c r="C15" s="193">
        <v>20697080</v>
      </c>
      <c r="D15" s="194">
        <f t="shared" si="0"/>
        <v>3.1947284174910592E-2</v>
      </c>
      <c r="E15" s="191"/>
      <c r="F15" s="193">
        <v>22570704</v>
      </c>
      <c r="G15" s="194">
        <f t="shared" si="1"/>
        <v>3.2198187428405134E-2</v>
      </c>
      <c r="H15" s="194">
        <f t="shared" si="2"/>
        <v>9.0526006567109851E-2</v>
      </c>
      <c r="I15" s="191"/>
      <c r="J15" s="193">
        <v>24831184</v>
      </c>
      <c r="K15" s="194">
        <f t="shared" si="3"/>
        <v>3.3128033812197151E-2</v>
      </c>
      <c r="L15" s="194">
        <f t="shared" si="4"/>
        <v>0.10015106307716404</v>
      </c>
      <c r="M15" s="191"/>
      <c r="N15" s="193">
        <v>26892933</v>
      </c>
      <c r="O15" s="194">
        <f t="shared" si="5"/>
        <v>3.3521217401709658E-2</v>
      </c>
      <c r="P15" s="194">
        <f t="shared" si="6"/>
        <v>8.3030635993837532E-2</v>
      </c>
      <c r="Q15" s="191"/>
      <c r="R15" s="193">
        <v>28794602</v>
      </c>
      <c r="S15" s="194">
        <f t="shared" si="7"/>
        <v>3.3504028800249469E-2</v>
      </c>
      <c r="T15" s="194">
        <f t="shared" si="8"/>
        <v>7.0712592040444333E-2</v>
      </c>
      <c r="U15" s="191"/>
      <c r="V15" s="193">
        <v>31400007</v>
      </c>
      <c r="W15" s="194">
        <f t="shared" si="9"/>
        <v>3.3859675400088642E-2</v>
      </c>
      <c r="X15" s="194">
        <f t="shared" si="10"/>
        <v>9.048241055736761E-2</v>
      </c>
      <c r="Y15" s="191"/>
      <c r="Z15" s="193">
        <v>33633492</v>
      </c>
      <c r="AA15" s="194">
        <f t="shared" si="11"/>
        <v>3.3505400852540737E-2</v>
      </c>
      <c r="AB15" s="194">
        <f t="shared" si="12"/>
        <v>7.1130079684377234E-2</v>
      </c>
      <c r="AC15" s="191"/>
      <c r="AD15" s="193">
        <v>36353846</v>
      </c>
      <c r="AE15" s="194">
        <f t="shared" si="13"/>
        <v>3.3800583707331862E-2</v>
      </c>
      <c r="AF15" s="194">
        <f t="shared" si="14"/>
        <v>8.0882294351118711E-2</v>
      </c>
      <c r="AG15" s="191"/>
      <c r="AH15" s="193">
        <v>37105432</v>
      </c>
      <c r="AI15" s="194">
        <f t="shared" si="15"/>
        <v>3.3442145896366154E-2</v>
      </c>
      <c r="AJ15" s="194">
        <f t="shared" si="16"/>
        <v>2.0674181213178988E-2</v>
      </c>
      <c r="AK15" s="191"/>
      <c r="AL15" s="193">
        <v>35986847</v>
      </c>
      <c r="AM15" s="194">
        <f t="shared" si="17"/>
        <v>3.3653860433189971E-2</v>
      </c>
      <c r="AN15" s="194">
        <f t="shared" si="18"/>
        <v>-3.0146125235787524E-2</v>
      </c>
      <c r="AO15" s="191"/>
      <c r="AP15" s="193">
        <v>35821148</v>
      </c>
      <c r="AQ15" s="194">
        <f t="shared" si="19"/>
        <v>3.3393164408986965E-2</v>
      </c>
      <c r="AR15" s="194">
        <f t="shared" si="20"/>
        <v>-4.6044322804940085E-3</v>
      </c>
      <c r="AS15" s="191"/>
      <c r="AT15" s="193">
        <v>35700746</v>
      </c>
      <c r="AU15" s="194">
        <f t="shared" si="21"/>
        <v>3.356080818753801E-2</v>
      </c>
      <c r="AV15" s="194">
        <f t="shared" si="22"/>
        <v>-3.361198809150423E-3</v>
      </c>
      <c r="AW15" s="191"/>
      <c r="AX15" s="193">
        <v>34911416</v>
      </c>
      <c r="AY15" s="194">
        <f t="shared" si="23"/>
        <v>3.3858452001214241E-2</v>
      </c>
      <c r="AZ15" s="194">
        <f t="shared" si="24"/>
        <v>-2.2109622023024356E-2</v>
      </c>
      <c r="BA15" s="191"/>
      <c r="BB15" s="193">
        <v>33871078</v>
      </c>
      <c r="BC15" s="194">
        <f t="shared" si="25"/>
        <v>3.3195613653381001E-2</v>
      </c>
      <c r="BD15" s="194">
        <f t="shared" si="26"/>
        <v>-2.9799364196513856E-2</v>
      </c>
      <c r="BE15" s="191"/>
      <c r="BF15" s="193">
        <v>34526999</v>
      </c>
      <c r="BG15" s="194">
        <f t="shared" si="27"/>
        <v>3.3451272964022949E-2</v>
      </c>
      <c r="BH15" s="194">
        <f t="shared" si="28"/>
        <v>1.9365223628252881E-2</v>
      </c>
      <c r="BI15" s="191"/>
      <c r="BJ15" s="193">
        <v>35577191</v>
      </c>
      <c r="BK15" s="194">
        <f t="shared" si="29"/>
        <v>3.3015517033380043E-2</v>
      </c>
      <c r="BL15" s="194">
        <f t="shared" si="30"/>
        <v>3.0416544455543315E-2</v>
      </c>
      <c r="BM15" s="191"/>
      <c r="BN15" s="193">
        <v>36655440</v>
      </c>
      <c r="BO15" s="194">
        <f t="shared" si="31"/>
        <v>3.2909071320836029E-2</v>
      </c>
      <c r="BP15" s="194">
        <f t="shared" si="32"/>
        <v>3.0307311220832522E-2</v>
      </c>
      <c r="BQ15" s="191"/>
      <c r="BR15" s="193">
        <v>38305197</v>
      </c>
      <c r="BS15" s="194">
        <f t="shared" si="33"/>
        <v>3.2968659063386772E-2</v>
      </c>
      <c r="BT15" s="194">
        <f t="shared" si="34"/>
        <v>4.5007153099239749E-2</v>
      </c>
      <c r="BU15" s="191"/>
      <c r="BV15" s="193">
        <v>39535345</v>
      </c>
      <c r="BW15" s="194">
        <f t="shared" si="35"/>
        <v>3.2830093810126047E-2</v>
      </c>
      <c r="BX15" s="194">
        <f t="shared" si="36"/>
        <v>3.2114389073628846E-2</v>
      </c>
      <c r="BY15" s="191"/>
      <c r="BZ15" s="189"/>
      <c r="CA15" s="194"/>
      <c r="CB15" s="194"/>
    </row>
    <row r="16" spans="2:80">
      <c r="B16" s="188" t="s">
        <v>289</v>
      </c>
      <c r="C16" s="189">
        <v>20071592</v>
      </c>
      <c r="D16" s="190">
        <f t="shared" si="0"/>
        <v>3.0981802914559056E-2</v>
      </c>
      <c r="F16" s="189">
        <v>21577543</v>
      </c>
      <c r="G16" s="190">
        <f t="shared" si="1"/>
        <v>3.0781395819929728E-2</v>
      </c>
      <c r="H16" s="190">
        <f t="shared" si="2"/>
        <v>7.5028976276520609E-2</v>
      </c>
      <c r="J16" s="189">
        <v>23368239</v>
      </c>
      <c r="K16" s="190">
        <f t="shared" si="3"/>
        <v>3.1176274628044485E-2</v>
      </c>
      <c r="L16" s="190">
        <f t="shared" si="4"/>
        <v>8.2988874127142287E-2</v>
      </c>
      <c r="N16" s="189">
        <v>24975186</v>
      </c>
      <c r="O16" s="190">
        <f t="shared" si="5"/>
        <v>3.113080449626433E-2</v>
      </c>
      <c r="P16" s="190">
        <f t="shared" si="6"/>
        <v>6.8766285726536758E-2</v>
      </c>
      <c r="R16" s="189">
        <v>26638692</v>
      </c>
      <c r="S16" s="190">
        <f t="shared" si="7"/>
        <v>3.0995514505426227E-2</v>
      </c>
      <c r="T16" s="190">
        <f t="shared" si="8"/>
        <v>6.6606350799549574E-2</v>
      </c>
      <c r="V16" s="189">
        <v>28663286</v>
      </c>
      <c r="W16" s="190">
        <f t="shared" si="9"/>
        <v>3.0908577818466891E-2</v>
      </c>
      <c r="X16" s="190">
        <f t="shared" si="10"/>
        <v>7.6002004903243714E-2</v>
      </c>
      <c r="Z16" s="189">
        <v>31098276</v>
      </c>
      <c r="AA16" s="190">
        <f t="shared" si="11"/>
        <v>3.097984007140701E-2</v>
      </c>
      <c r="AB16" s="190">
        <f t="shared" si="12"/>
        <v>8.4951529981593943E-2</v>
      </c>
      <c r="AD16" s="189">
        <v>33853480</v>
      </c>
      <c r="AE16" s="190">
        <f t="shared" si="13"/>
        <v>3.1475827468831909E-2</v>
      </c>
      <c r="AF16" s="190">
        <f t="shared" si="14"/>
        <v>8.8596679764498809E-2</v>
      </c>
      <c r="AH16" s="189">
        <v>35141063</v>
      </c>
      <c r="AI16" s="190">
        <f t="shared" si="15"/>
        <v>3.167171199622186E-2</v>
      </c>
      <c r="AJ16" s="190">
        <f t="shared" si="16"/>
        <v>3.8033992369469916E-2</v>
      </c>
      <c r="AL16" s="189">
        <v>33564425</v>
      </c>
      <c r="AM16" s="190">
        <f t="shared" si="17"/>
        <v>3.1388481310137349E-2</v>
      </c>
      <c r="AN16" s="190">
        <f t="shared" si="18"/>
        <v>-4.4865973462441922E-2</v>
      </c>
      <c r="AP16" s="189">
        <v>33828995</v>
      </c>
      <c r="AQ16" s="190">
        <f t="shared" si="19"/>
        <v>3.1536040995274579E-2</v>
      </c>
      <c r="AR16" s="190">
        <f t="shared" si="20"/>
        <v>7.8824529244878594E-3</v>
      </c>
      <c r="AT16" s="189">
        <v>33368344</v>
      </c>
      <c r="AU16" s="190">
        <f t="shared" si="21"/>
        <v>3.1368212656390566E-2</v>
      </c>
      <c r="AV16" s="190">
        <f t="shared" si="22"/>
        <v>-1.361704656020668E-2</v>
      </c>
      <c r="AX16" s="189">
        <v>31963049</v>
      </c>
      <c r="AY16" s="190">
        <f t="shared" si="23"/>
        <v>3.0999010764242812E-2</v>
      </c>
      <c r="AZ16" s="190">
        <f t="shared" si="24"/>
        <v>-4.2114616176337716E-2</v>
      </c>
      <c r="BB16" s="189">
        <v>32082809</v>
      </c>
      <c r="BC16" s="190">
        <f t="shared" si="25"/>
        <v>3.1443006699675015E-2</v>
      </c>
      <c r="BD16" s="190">
        <f t="shared" si="26"/>
        <v>3.7468265308482351E-3</v>
      </c>
      <c r="BF16" s="189">
        <v>32289054</v>
      </c>
      <c r="BG16" s="190">
        <f t="shared" si="27"/>
        <v>3.128305356350481E-2</v>
      </c>
      <c r="BH16" s="190">
        <f t="shared" si="28"/>
        <v>6.4285206448100318E-3</v>
      </c>
      <c r="BJ16" s="189">
        <v>32876311</v>
      </c>
      <c r="BK16" s="190">
        <f t="shared" si="29"/>
        <v>3.0509109215935561E-2</v>
      </c>
      <c r="BL16" s="190">
        <f t="shared" si="30"/>
        <v>1.8187494746671806E-2</v>
      </c>
      <c r="BN16" s="189">
        <v>34214691</v>
      </c>
      <c r="BO16" s="190">
        <f t="shared" si="31"/>
        <v>3.0717779034690799E-2</v>
      </c>
      <c r="BP16" s="190">
        <f t="shared" si="32"/>
        <v>4.0709555278267029E-2</v>
      </c>
      <c r="BR16" s="189">
        <v>35638352</v>
      </c>
      <c r="BS16" s="190">
        <f t="shared" si="33"/>
        <v>3.0673349014990529E-2</v>
      </c>
      <c r="BT16" s="190">
        <f t="shared" si="34"/>
        <v>4.1609640724214136E-2</v>
      </c>
      <c r="BV16" s="189">
        <v>36850296</v>
      </c>
      <c r="BW16" s="190">
        <f t="shared" si="35"/>
        <v>3.0600432969812522E-2</v>
      </c>
      <c r="BX16" s="190">
        <f t="shared" si="36"/>
        <v>3.4006735216039141E-2</v>
      </c>
      <c r="BZ16" s="189">
        <v>38043571</v>
      </c>
      <c r="CA16" s="190">
        <f>BZ16/BZ$70</f>
        <v>3.0562682161873821E-2</v>
      </c>
      <c r="CB16" s="190">
        <f>IF(BV16&gt;0,(BZ16/BV16-1),"")</f>
        <v>3.2381693758986252E-2</v>
      </c>
    </row>
    <row r="17" spans="2:80" ht="13.15" customHeight="1" outlineLevel="1">
      <c r="B17" s="192" t="s">
        <v>290</v>
      </c>
      <c r="C17" s="193">
        <v>3315295</v>
      </c>
      <c r="D17" s="194">
        <f t="shared" si="0"/>
        <v>5.1173726674806396E-3</v>
      </c>
      <c r="F17" s="193">
        <v>3678501</v>
      </c>
      <c r="G17" s="194">
        <f t="shared" si="1"/>
        <v>5.2475573935831027E-3</v>
      </c>
      <c r="H17" s="194">
        <f t="shared" si="2"/>
        <v>0.10955465501561701</v>
      </c>
      <c r="J17" s="193">
        <v>3972975</v>
      </c>
      <c r="K17" s="194">
        <f t="shared" si="3"/>
        <v>5.3004661451106798E-3</v>
      </c>
      <c r="L17" s="194">
        <f t="shared" si="4"/>
        <v>8.0052717125807415E-2</v>
      </c>
      <c r="N17" s="193">
        <v>4260652</v>
      </c>
      <c r="O17" s="194">
        <f t="shared" si="5"/>
        <v>5.3107722376368937E-3</v>
      </c>
      <c r="P17" s="194">
        <f t="shared" si="6"/>
        <v>7.2408459655547874E-2</v>
      </c>
      <c r="R17" s="193">
        <v>4494605</v>
      </c>
      <c r="S17" s="194">
        <f t="shared" si="7"/>
        <v>5.2297085184836115E-3</v>
      </c>
      <c r="T17" s="194">
        <f t="shared" si="8"/>
        <v>5.4910140513705352E-2</v>
      </c>
      <c r="V17" s="193">
        <v>4725840</v>
      </c>
      <c r="W17" s="194">
        <f t="shared" si="9"/>
        <v>5.0960309783610845E-3</v>
      </c>
      <c r="X17" s="194">
        <f t="shared" si="10"/>
        <v>5.1447235074049802E-2</v>
      </c>
      <c r="Z17" s="193">
        <v>5124271</v>
      </c>
      <c r="AA17" s="194">
        <f t="shared" si="11"/>
        <v>5.1047555196483841E-3</v>
      </c>
      <c r="AB17" s="194">
        <f t="shared" si="12"/>
        <v>8.4309032891507041E-2</v>
      </c>
      <c r="AD17" s="193">
        <v>5690959</v>
      </c>
      <c r="AE17" s="194">
        <f t="shared" si="13"/>
        <v>5.2912623345132068E-3</v>
      </c>
      <c r="AF17" s="194">
        <f t="shared" si="14"/>
        <v>0.11058899890345386</v>
      </c>
      <c r="AH17" s="193">
        <v>6103011</v>
      </c>
      <c r="AI17" s="194">
        <f t="shared" si="15"/>
        <v>5.5004826320072895E-3</v>
      </c>
      <c r="AJ17" s="194">
        <f t="shared" si="16"/>
        <v>7.2404668527747296E-2</v>
      </c>
      <c r="AL17" s="193">
        <v>5741691</v>
      </c>
      <c r="AM17" s="194">
        <f t="shared" si="17"/>
        <v>5.3694636700042922E-3</v>
      </c>
      <c r="AN17" s="194">
        <f t="shared" si="18"/>
        <v>-5.9203563618023924E-2</v>
      </c>
      <c r="AP17" s="193">
        <v>5868841</v>
      </c>
      <c r="AQ17" s="194">
        <f t="shared" si="19"/>
        <v>5.4710466678288333E-3</v>
      </c>
      <c r="AR17" s="194">
        <f t="shared" si="20"/>
        <v>2.2145044029711736E-2</v>
      </c>
      <c r="AT17" s="193">
        <v>5827565</v>
      </c>
      <c r="AU17" s="194">
        <f t="shared" si="21"/>
        <v>5.4782550248504598E-3</v>
      </c>
      <c r="AV17" s="194">
        <f t="shared" si="22"/>
        <v>-7.0330751846915396E-3</v>
      </c>
      <c r="AX17" s="193">
        <v>5547805</v>
      </c>
      <c r="AY17" s="194">
        <f t="shared" si="23"/>
        <v>5.380477529315808E-3</v>
      </c>
      <c r="AZ17" s="194">
        <f t="shared" si="24"/>
        <v>-4.8006328543739984E-2</v>
      </c>
      <c r="BB17" s="193">
        <v>5702427</v>
      </c>
      <c r="BC17" s="194">
        <f t="shared" si="25"/>
        <v>5.5887079702219246E-3</v>
      </c>
      <c r="BD17" s="194">
        <f t="shared" si="26"/>
        <v>2.7870842612528701E-2</v>
      </c>
      <c r="BF17" s="193">
        <v>5635386</v>
      </c>
      <c r="BG17" s="194">
        <f t="shared" si="27"/>
        <v>5.4598094477783443E-3</v>
      </c>
      <c r="BH17" s="194">
        <f t="shared" si="28"/>
        <v>-1.1756573122286396E-2</v>
      </c>
      <c r="BJ17" s="193">
        <v>5674326</v>
      </c>
      <c r="BK17" s="194">
        <f t="shared" si="29"/>
        <v>5.2657559925389065E-3</v>
      </c>
      <c r="BL17" s="194">
        <f t="shared" si="30"/>
        <v>6.9099082121437672E-3</v>
      </c>
      <c r="BN17" s="193">
        <v>5932046</v>
      </c>
      <c r="BO17" s="194">
        <f t="shared" si="31"/>
        <v>5.3257613301730946E-3</v>
      </c>
      <c r="BP17" s="194">
        <f t="shared" si="32"/>
        <v>4.5418610069283938E-2</v>
      </c>
      <c r="BR17" s="193">
        <v>5964576</v>
      </c>
      <c r="BS17" s="194">
        <f t="shared" si="33"/>
        <v>5.1336133998125429E-3</v>
      </c>
      <c r="BT17" s="194">
        <f t="shared" si="34"/>
        <v>5.4837740637885268E-3</v>
      </c>
      <c r="BV17" s="193">
        <v>6134249</v>
      </c>
      <c r="BW17" s="194">
        <f t="shared" si="35"/>
        <v>5.0938715755401119E-3</v>
      </c>
      <c r="BX17" s="194">
        <f t="shared" si="36"/>
        <v>2.84467831409978E-2</v>
      </c>
      <c r="BZ17" s="189"/>
      <c r="CA17" s="194"/>
      <c r="CB17" s="194"/>
    </row>
    <row r="18" spans="2:80" ht="13.15" customHeight="1" outlineLevel="1">
      <c r="B18" s="192" t="s">
        <v>291</v>
      </c>
      <c r="C18" s="193">
        <v>2282521</v>
      </c>
      <c r="D18" s="194">
        <f t="shared" si="0"/>
        <v>3.523219073521535E-3</v>
      </c>
      <c r="F18" s="193">
        <v>2440261</v>
      </c>
      <c r="G18" s="194">
        <f t="shared" si="1"/>
        <v>3.4811488845109722E-3</v>
      </c>
      <c r="H18" s="194">
        <f t="shared" si="2"/>
        <v>6.9107797912921765E-2</v>
      </c>
      <c r="J18" s="193">
        <v>2599141</v>
      </c>
      <c r="K18" s="194">
        <f t="shared" si="3"/>
        <v>3.4675926420048241E-3</v>
      </c>
      <c r="L18" s="194">
        <f t="shared" si="4"/>
        <v>6.5107789699544449E-2</v>
      </c>
      <c r="N18" s="193">
        <v>2688556</v>
      </c>
      <c r="O18" s="194">
        <f t="shared" si="5"/>
        <v>3.3512027183004141E-3</v>
      </c>
      <c r="P18" s="194">
        <f t="shared" si="6"/>
        <v>3.4401750424467137E-2</v>
      </c>
      <c r="R18" s="193">
        <v>2832112</v>
      </c>
      <c r="S18" s="194">
        <f t="shared" si="7"/>
        <v>3.2953107673977266E-3</v>
      </c>
      <c r="T18" s="194">
        <f t="shared" si="8"/>
        <v>5.3395205456014283E-2</v>
      </c>
      <c r="V18" s="193">
        <v>3095293</v>
      </c>
      <c r="W18" s="194">
        <f t="shared" si="9"/>
        <v>3.3377577351548539E-3</v>
      </c>
      <c r="X18" s="194">
        <f t="shared" si="10"/>
        <v>9.2927468970153804E-2</v>
      </c>
      <c r="Z18" s="193">
        <v>3328034</v>
      </c>
      <c r="AA18" s="194">
        <f t="shared" si="11"/>
        <v>3.3153593810861079E-3</v>
      </c>
      <c r="AB18" s="194">
        <f t="shared" si="12"/>
        <v>7.5191912365000668E-2</v>
      </c>
      <c r="AD18" s="193">
        <v>3575754</v>
      </c>
      <c r="AE18" s="194">
        <f t="shared" si="13"/>
        <v>3.3246158437769341E-3</v>
      </c>
      <c r="AF18" s="194">
        <f t="shared" si="14"/>
        <v>7.4434335706906829E-2</v>
      </c>
      <c r="AH18" s="193">
        <v>3735254</v>
      </c>
      <c r="AI18" s="194">
        <f t="shared" si="15"/>
        <v>3.3664857810572118E-3</v>
      </c>
      <c r="AJ18" s="194">
        <f t="shared" si="16"/>
        <v>4.4605976809366732E-2</v>
      </c>
      <c r="AL18" s="193">
        <v>3496997</v>
      </c>
      <c r="AM18" s="194">
        <f t="shared" si="17"/>
        <v>3.2702906418360027E-3</v>
      </c>
      <c r="AN18" s="194">
        <f t="shared" si="18"/>
        <v>-6.3786023654616275E-2</v>
      </c>
      <c r="AP18" s="193">
        <v>3477902</v>
      </c>
      <c r="AQ18" s="194">
        <f t="shared" si="19"/>
        <v>3.242167260645711E-3</v>
      </c>
      <c r="AR18" s="194">
        <f t="shared" si="20"/>
        <v>-5.4603993083208735E-3</v>
      </c>
      <c r="AT18" s="193">
        <v>3413841</v>
      </c>
      <c r="AU18" s="194">
        <f t="shared" si="21"/>
        <v>3.2092120143302596E-3</v>
      </c>
      <c r="AV18" s="194">
        <f t="shared" si="22"/>
        <v>-1.8419437925507931E-2</v>
      </c>
      <c r="AX18" s="193">
        <v>3322122</v>
      </c>
      <c r="AY18" s="194">
        <f t="shared" si="23"/>
        <v>3.2219234040572245E-3</v>
      </c>
      <c r="AZ18" s="194">
        <f t="shared" si="24"/>
        <v>-2.6866804868768024E-2</v>
      </c>
      <c r="BB18" s="193">
        <v>3333866</v>
      </c>
      <c r="BC18" s="194">
        <f t="shared" si="25"/>
        <v>3.2673813248029105E-3</v>
      </c>
      <c r="BD18" s="194">
        <f t="shared" si="26"/>
        <v>3.535089921441692E-3</v>
      </c>
      <c r="BF18" s="193">
        <v>3334544</v>
      </c>
      <c r="BG18" s="194">
        <f t="shared" si="27"/>
        <v>3.2306526713933334E-3</v>
      </c>
      <c r="BH18" s="194">
        <f t="shared" si="28"/>
        <v>2.0336750187310848E-4</v>
      </c>
      <c r="BJ18" s="193">
        <v>3247900</v>
      </c>
      <c r="BK18" s="194">
        <f t="shared" si="29"/>
        <v>3.014040590577121E-3</v>
      </c>
      <c r="BL18" s="194">
        <f t="shared" si="30"/>
        <v>-2.5983762697388335E-2</v>
      </c>
      <c r="BN18" s="193">
        <v>3250863</v>
      </c>
      <c r="BO18" s="194">
        <f t="shared" si="31"/>
        <v>2.9186085972850678E-3</v>
      </c>
      <c r="BP18" s="194">
        <f t="shared" si="32"/>
        <v>9.1228178207458654E-4</v>
      </c>
      <c r="BR18" s="193">
        <v>3220631</v>
      </c>
      <c r="BS18" s="194">
        <f t="shared" si="33"/>
        <v>2.7719446373810426E-3</v>
      </c>
      <c r="BT18" s="194">
        <f t="shared" si="34"/>
        <v>-9.2996844222595909E-3</v>
      </c>
      <c r="BV18" s="193">
        <v>3367236</v>
      </c>
      <c r="BW18" s="194">
        <f t="shared" si="35"/>
        <v>2.7961479471301839E-3</v>
      </c>
      <c r="BX18" s="194">
        <f t="shared" si="36"/>
        <v>4.5520582767786699E-2</v>
      </c>
      <c r="BZ18" s="189"/>
      <c r="CA18" s="194"/>
      <c r="CB18" s="194"/>
    </row>
    <row r="19" spans="2:80" ht="13.15" customHeight="1" outlineLevel="1">
      <c r="B19" s="192" t="s">
        <v>292</v>
      </c>
      <c r="C19" s="193">
        <v>14473776</v>
      </c>
      <c r="D19" s="194">
        <f t="shared" si="0"/>
        <v>2.2341211173556884E-2</v>
      </c>
      <c r="F19" s="193">
        <v>15458781</v>
      </c>
      <c r="G19" s="194">
        <f t="shared" si="1"/>
        <v>2.2052689541835653E-2</v>
      </c>
      <c r="H19" s="194">
        <f t="shared" si="2"/>
        <v>6.805445932008336E-2</v>
      </c>
      <c r="J19" s="193">
        <v>16796123</v>
      </c>
      <c r="K19" s="194">
        <f t="shared" si="3"/>
        <v>2.2408215840928981E-2</v>
      </c>
      <c r="L19" s="194">
        <f t="shared" si="4"/>
        <v>8.6510184729313488E-2</v>
      </c>
      <c r="N19" s="193">
        <v>18025978</v>
      </c>
      <c r="O19" s="194">
        <f t="shared" si="5"/>
        <v>2.2468829540327025E-2</v>
      </c>
      <c r="P19" s="194">
        <f t="shared" si="6"/>
        <v>7.322255260931354E-2</v>
      </c>
      <c r="R19" s="193">
        <v>19311975</v>
      </c>
      <c r="S19" s="194">
        <f t="shared" si="7"/>
        <v>2.2470495219544889E-2</v>
      </c>
      <c r="T19" s="194">
        <f t="shared" si="8"/>
        <v>7.1341316404580191E-2</v>
      </c>
      <c r="V19" s="193">
        <v>20842153</v>
      </c>
      <c r="W19" s="194">
        <f t="shared" si="9"/>
        <v>2.2474789104950953E-2</v>
      </c>
      <c r="X19" s="194">
        <f t="shared" si="10"/>
        <v>7.9234671751594599E-2</v>
      </c>
      <c r="Z19" s="193">
        <v>22645971</v>
      </c>
      <c r="AA19" s="194">
        <f t="shared" si="11"/>
        <v>2.255972517067252E-2</v>
      </c>
      <c r="AB19" s="194">
        <f t="shared" si="12"/>
        <v>8.6546625005583744E-2</v>
      </c>
      <c r="AD19" s="193">
        <v>24586767</v>
      </c>
      <c r="AE19" s="194">
        <f t="shared" si="13"/>
        <v>2.2859949290541765E-2</v>
      </c>
      <c r="AF19" s="194">
        <f t="shared" si="14"/>
        <v>8.5701602285015666E-2</v>
      </c>
      <c r="AH19" s="193">
        <v>25302798</v>
      </c>
      <c r="AI19" s="194">
        <f t="shared" si="15"/>
        <v>2.2804743583157358E-2</v>
      </c>
      <c r="AJ19" s="194">
        <f t="shared" si="16"/>
        <v>2.9122617056565492E-2</v>
      </c>
      <c r="AL19" s="193">
        <v>24325737</v>
      </c>
      <c r="AM19" s="194">
        <f t="shared" si="17"/>
        <v>2.2748726998297053E-2</v>
      </c>
      <c r="AN19" s="194">
        <f t="shared" si="18"/>
        <v>-3.8614741342044456E-2</v>
      </c>
      <c r="AP19" s="193">
        <v>24482252</v>
      </c>
      <c r="AQ19" s="194">
        <f t="shared" si="19"/>
        <v>2.2822827066800035E-2</v>
      </c>
      <c r="AR19" s="194">
        <f t="shared" si="20"/>
        <v>6.4341318826228733E-3</v>
      </c>
      <c r="AT19" s="193">
        <v>24126938</v>
      </c>
      <c r="AU19" s="194">
        <f t="shared" si="21"/>
        <v>2.2680745617209848E-2</v>
      </c>
      <c r="AV19" s="194">
        <f t="shared" si="22"/>
        <v>-1.4513125671609006E-2</v>
      </c>
      <c r="AX19" s="193">
        <v>23093122</v>
      </c>
      <c r="AY19" s="194">
        <f t="shared" si="23"/>
        <v>2.2396609830869781E-2</v>
      </c>
      <c r="AZ19" s="194">
        <f t="shared" si="24"/>
        <v>-4.2849034552167375E-2</v>
      </c>
      <c r="BB19" s="193">
        <v>23046516</v>
      </c>
      <c r="BC19" s="194">
        <f t="shared" si="25"/>
        <v>2.2586917404650179E-2</v>
      </c>
      <c r="BD19" s="194">
        <f t="shared" si="26"/>
        <v>-2.0181766674943757E-3</v>
      </c>
      <c r="BF19" s="193">
        <v>23319124</v>
      </c>
      <c r="BG19" s="194">
        <f t="shared" si="27"/>
        <v>2.2592591444333135E-2</v>
      </c>
      <c r="BH19" s="194">
        <f t="shared" si="28"/>
        <v>1.1828599168742127E-2</v>
      </c>
      <c r="BJ19" s="193">
        <v>23954085</v>
      </c>
      <c r="BK19" s="194">
        <f t="shared" si="29"/>
        <v>2.2229312632819534E-2</v>
      </c>
      <c r="BL19" s="194">
        <f t="shared" si="30"/>
        <v>2.7229196088154994E-2</v>
      </c>
      <c r="BN19" s="193">
        <v>25031782</v>
      </c>
      <c r="BO19" s="194">
        <f t="shared" si="31"/>
        <v>2.2473409107232636E-2</v>
      </c>
      <c r="BP19" s="194">
        <f t="shared" si="32"/>
        <v>4.4990113377321617E-2</v>
      </c>
      <c r="BR19" s="193">
        <v>26453145</v>
      </c>
      <c r="BS19" s="194">
        <f t="shared" si="33"/>
        <v>2.2767790977796944E-2</v>
      </c>
      <c r="BT19" s="194">
        <f t="shared" si="34"/>
        <v>5.6782333754744174E-2</v>
      </c>
      <c r="BV19" s="193">
        <v>27348811</v>
      </c>
      <c r="BW19" s="194">
        <f t="shared" si="35"/>
        <v>2.2710413447142225E-2</v>
      </c>
      <c r="BX19" s="194">
        <f t="shared" si="36"/>
        <v>3.3858582788549363E-2</v>
      </c>
      <c r="BZ19" s="189"/>
      <c r="CA19" s="194"/>
      <c r="CB19" s="194"/>
    </row>
    <row r="20" spans="2:80">
      <c r="B20" s="188" t="s">
        <v>293</v>
      </c>
      <c r="C20" s="189">
        <v>14305047</v>
      </c>
      <c r="D20" s="190">
        <f t="shared" si="0"/>
        <v>2.2080767028220996E-2</v>
      </c>
      <c r="F20" s="189">
        <v>15409649</v>
      </c>
      <c r="G20" s="190">
        <f t="shared" si="1"/>
        <v>2.198260039686559E-2</v>
      </c>
      <c r="H20" s="190">
        <f t="shared" si="2"/>
        <v>7.7217642137072273E-2</v>
      </c>
      <c r="J20" s="189">
        <v>16299205</v>
      </c>
      <c r="K20" s="190">
        <f t="shared" si="3"/>
        <v>2.174526250346874E-2</v>
      </c>
      <c r="L20" s="190">
        <f t="shared" si="4"/>
        <v>5.7727207154426363E-2</v>
      </c>
      <c r="N20" s="189">
        <v>17208849</v>
      </c>
      <c r="O20" s="190">
        <f t="shared" si="5"/>
        <v>2.1450303265999057E-2</v>
      </c>
      <c r="P20" s="190">
        <f t="shared" si="6"/>
        <v>5.5809102345789174E-2</v>
      </c>
      <c r="R20" s="189">
        <v>18299196</v>
      </c>
      <c r="S20" s="190">
        <f t="shared" si="7"/>
        <v>2.1292073764569132E-2</v>
      </c>
      <c r="T20" s="190">
        <f t="shared" si="8"/>
        <v>6.3359670364938392E-2</v>
      </c>
      <c r="V20" s="189">
        <v>19843031</v>
      </c>
      <c r="W20" s="190">
        <f t="shared" si="9"/>
        <v>2.1397402510575755E-2</v>
      </c>
      <c r="X20" s="190">
        <f t="shared" si="10"/>
        <v>8.4366274889891235E-2</v>
      </c>
      <c r="Z20" s="189">
        <v>21562413</v>
      </c>
      <c r="AA20" s="190">
        <f t="shared" si="11"/>
        <v>2.1480293836662438E-2</v>
      </c>
      <c r="AB20" s="190">
        <f t="shared" si="12"/>
        <v>8.6649161612457393E-2</v>
      </c>
      <c r="AD20" s="189">
        <v>23105938</v>
      </c>
      <c r="AE20" s="190">
        <f t="shared" si="13"/>
        <v>2.1483124275363329E-2</v>
      </c>
      <c r="AF20" s="190">
        <f t="shared" si="14"/>
        <v>7.1584056942050056E-2</v>
      </c>
      <c r="AH20" s="189">
        <v>23844408</v>
      </c>
      <c r="AI20" s="190">
        <f t="shared" si="15"/>
        <v>2.1490335192660748E-2</v>
      </c>
      <c r="AJ20" s="190">
        <f t="shared" si="16"/>
        <v>3.196018270281864E-2</v>
      </c>
      <c r="AL20" s="189">
        <v>22541896</v>
      </c>
      <c r="AM20" s="190">
        <f t="shared" si="17"/>
        <v>2.1080530391659021E-2</v>
      </c>
      <c r="AN20" s="190">
        <f t="shared" si="18"/>
        <v>-5.4625470257009479E-2</v>
      </c>
      <c r="AP20" s="189">
        <v>22733586</v>
      </c>
      <c r="AQ20" s="190">
        <f t="shared" si="19"/>
        <v>2.1192686926277304E-2</v>
      </c>
      <c r="AR20" s="190">
        <f t="shared" si="20"/>
        <v>8.5037212486474001E-3</v>
      </c>
      <c r="AT20" s="189">
        <v>22375426</v>
      </c>
      <c r="AU20" s="190">
        <f t="shared" si="21"/>
        <v>2.1034220968392397E-2</v>
      </c>
      <c r="AV20" s="190">
        <f t="shared" si="22"/>
        <v>-1.5754663606524777E-2</v>
      </c>
      <c r="AX20" s="189">
        <v>21364846</v>
      </c>
      <c r="AY20" s="190">
        <f t="shared" si="23"/>
        <v>2.0720460401959462E-2</v>
      </c>
      <c r="AZ20" s="190">
        <f t="shared" si="24"/>
        <v>-4.5164726696153235E-2</v>
      </c>
      <c r="BB20" s="189">
        <v>20746770</v>
      </c>
      <c r="BC20" s="190">
        <f t="shared" si="25"/>
        <v>2.0333033435651366E-2</v>
      </c>
      <c r="BD20" s="190">
        <f t="shared" si="26"/>
        <v>-2.8929578991582661E-2</v>
      </c>
      <c r="BF20" s="189">
        <v>20652899</v>
      </c>
      <c r="BG20" s="190">
        <f t="shared" si="27"/>
        <v>2.0009435570910655E-2</v>
      </c>
      <c r="BH20" s="190">
        <f t="shared" si="28"/>
        <v>-4.5246079269206652E-3</v>
      </c>
      <c r="BJ20" s="189">
        <v>21372587</v>
      </c>
      <c r="BK20" s="190">
        <f t="shared" si="29"/>
        <v>1.9833690921407958E-2</v>
      </c>
      <c r="BL20" s="190">
        <f t="shared" si="30"/>
        <v>3.4846827072557707E-2</v>
      </c>
      <c r="BN20" s="189">
        <v>21694246</v>
      </c>
      <c r="BO20" s="190">
        <f t="shared" si="31"/>
        <v>1.9476985922574158E-2</v>
      </c>
      <c r="BP20" s="190">
        <f t="shared" si="32"/>
        <v>1.5050073255053364E-2</v>
      </c>
      <c r="BR20" s="189">
        <v>22592548</v>
      </c>
      <c r="BS20" s="190">
        <f t="shared" si="33"/>
        <v>1.9445038029309723E-2</v>
      </c>
      <c r="BT20" s="190">
        <f t="shared" si="34"/>
        <v>4.1407385165633359E-2</v>
      </c>
      <c r="BV20" s="189">
        <v>23258673</v>
      </c>
      <c r="BW20" s="190">
        <f t="shared" si="35"/>
        <v>1.9313968715564411E-2</v>
      </c>
      <c r="BX20" s="190">
        <f t="shared" si="36"/>
        <v>2.9484279506676314E-2</v>
      </c>
      <c r="BZ20" s="189">
        <v>23765248</v>
      </c>
      <c r="CA20" s="190">
        <f>BZ20/BZ$70</f>
        <v>1.90920489856777E-2</v>
      </c>
      <c r="CB20" s="190">
        <f>IF(BV20&gt;0,(BZ20/BV20-1),"")</f>
        <v>2.1780047382754741E-2</v>
      </c>
    </row>
    <row r="21" spans="2:80">
      <c r="B21" s="188" t="s">
        <v>294</v>
      </c>
      <c r="C21" s="189">
        <v>16545333</v>
      </c>
      <c r="D21" s="190">
        <f t="shared" si="0"/>
        <v>2.5538793642365297E-2</v>
      </c>
      <c r="F21" s="189">
        <v>17870191</v>
      </c>
      <c r="G21" s="190">
        <f t="shared" si="1"/>
        <v>2.5492681096672864E-2</v>
      </c>
      <c r="H21" s="190">
        <f t="shared" si="2"/>
        <v>8.0074423403868611E-2</v>
      </c>
      <c r="J21" s="189">
        <v>18874734</v>
      </c>
      <c r="K21" s="190">
        <f t="shared" si="3"/>
        <v>2.518135366192072E-2</v>
      </c>
      <c r="L21" s="190">
        <f t="shared" si="4"/>
        <v>5.6213333142326238E-2</v>
      </c>
      <c r="N21" s="189">
        <v>19795906</v>
      </c>
      <c r="O21" s="190">
        <f t="shared" si="5"/>
        <v>2.4674990589156214E-2</v>
      </c>
      <c r="P21" s="190">
        <f t="shared" si="6"/>
        <v>4.880450235749012E-2</v>
      </c>
      <c r="R21" s="189">
        <v>21120475</v>
      </c>
      <c r="S21" s="190">
        <f t="shared" si="7"/>
        <v>2.4574779768615967E-2</v>
      </c>
      <c r="T21" s="190">
        <f t="shared" si="8"/>
        <v>6.6911259328065187E-2</v>
      </c>
      <c r="V21" s="189">
        <v>22790808</v>
      </c>
      <c r="W21" s="190">
        <f t="shared" si="9"/>
        <v>2.4576088820163107E-2</v>
      </c>
      <c r="X21" s="190">
        <f t="shared" si="10"/>
        <v>7.9085958057288019E-2</v>
      </c>
      <c r="Z21" s="189">
        <v>24689753</v>
      </c>
      <c r="AA21" s="190">
        <f t="shared" si="11"/>
        <v>2.4595723548872659E-2</v>
      </c>
      <c r="AB21" s="190">
        <f t="shared" si="12"/>
        <v>8.3320652782472582E-2</v>
      </c>
      <c r="AD21" s="189">
        <v>26461916</v>
      </c>
      <c r="AE21" s="190">
        <f t="shared" si="13"/>
        <v>2.4603399783736341E-2</v>
      </c>
      <c r="AF21" s="190">
        <f t="shared" si="14"/>
        <v>7.1777267273593237E-2</v>
      </c>
      <c r="AH21" s="189">
        <v>27574628</v>
      </c>
      <c r="AI21" s="190">
        <f t="shared" si="15"/>
        <v>2.4852283962467362E-2</v>
      </c>
      <c r="AJ21" s="190">
        <f t="shared" si="16"/>
        <v>4.2049562851004474E-2</v>
      </c>
      <c r="AL21" s="189">
        <v>26478337</v>
      </c>
      <c r="AM21" s="190">
        <f t="shared" si="17"/>
        <v>2.4761776376267974E-2</v>
      </c>
      <c r="AN21" s="190">
        <f t="shared" si="18"/>
        <v>-3.975723625355887E-2</v>
      </c>
      <c r="AP21" s="189">
        <v>26535097</v>
      </c>
      <c r="AQ21" s="190">
        <f t="shared" si="19"/>
        <v>2.4736528732396203E-2</v>
      </c>
      <c r="AR21" s="190">
        <f t="shared" si="20"/>
        <v>2.1436391567943858E-3</v>
      </c>
      <c r="AT21" s="189">
        <v>26398144</v>
      </c>
      <c r="AU21" s="190">
        <f t="shared" si="21"/>
        <v>2.4815813296758769E-2</v>
      </c>
      <c r="AV21" s="190">
        <f t="shared" si="22"/>
        <v>-5.1612021618010484E-3</v>
      </c>
      <c r="AX21" s="189">
        <v>25979358</v>
      </c>
      <c r="AY21" s="190">
        <f t="shared" si="23"/>
        <v>2.5195794002321796E-2</v>
      </c>
      <c r="AZ21" s="190">
        <f t="shared" si="24"/>
        <v>-1.5864221363441344E-2</v>
      </c>
      <c r="BB21" s="189">
        <v>25931407</v>
      </c>
      <c r="BC21" s="190">
        <f t="shared" si="25"/>
        <v>2.541427728578877E-2</v>
      </c>
      <c r="BD21" s="190">
        <f t="shared" si="26"/>
        <v>-1.84573460206372E-3</v>
      </c>
      <c r="BF21" s="189">
        <v>26769837</v>
      </c>
      <c r="BG21" s="190">
        <f t="shared" si="27"/>
        <v>2.5935793744756134E-2</v>
      </c>
      <c r="BH21" s="190">
        <f t="shared" si="28"/>
        <v>3.2332607328248608E-2</v>
      </c>
      <c r="BJ21" s="189">
        <v>28245574</v>
      </c>
      <c r="BK21" s="190">
        <f t="shared" si="29"/>
        <v>2.6211800406462569E-2</v>
      </c>
      <c r="BL21" s="190">
        <f t="shared" si="30"/>
        <v>5.5126857888600611E-2</v>
      </c>
      <c r="BN21" s="189">
        <v>29831313</v>
      </c>
      <c r="BO21" s="190">
        <f t="shared" si="31"/>
        <v>2.6782404115492351E-2</v>
      </c>
      <c r="BP21" s="190">
        <f t="shared" si="32"/>
        <v>5.6141149760312814E-2</v>
      </c>
      <c r="BR21" s="189">
        <v>31383376</v>
      </c>
      <c r="BS21" s="190">
        <f t="shared" si="33"/>
        <v>2.7011160485666603E-2</v>
      </c>
      <c r="BT21" s="190">
        <f t="shared" si="34"/>
        <v>5.2027981470342821E-2</v>
      </c>
      <c r="BV21" s="189">
        <v>32767619</v>
      </c>
      <c r="BW21" s="190">
        <f t="shared" si="35"/>
        <v>2.7210183841938615E-2</v>
      </c>
      <c r="BX21" s="190">
        <f t="shared" si="36"/>
        <v>4.4107523677503702E-2</v>
      </c>
      <c r="BZ21" s="189">
        <v>33799767</v>
      </c>
      <c r="CA21" s="190">
        <f>BZ21/BZ$70</f>
        <v>2.7153379896077353E-2</v>
      </c>
      <c r="CB21" s="190">
        <f>IF(BV21&gt;0,(BZ21/BV21-1),"")</f>
        <v>3.1499023471922127E-2</v>
      </c>
    </row>
    <row r="22" spans="2:80">
      <c r="B22" s="188" t="s">
        <v>295</v>
      </c>
      <c r="C22" s="189">
        <v>26048646</v>
      </c>
      <c r="D22" s="190">
        <f t="shared" si="0"/>
        <v>4.0207773083625713E-2</v>
      </c>
      <c r="F22" s="189">
        <v>28352782</v>
      </c>
      <c r="G22" s="190">
        <f t="shared" si="1"/>
        <v>4.04465978975539E-2</v>
      </c>
      <c r="H22" s="190">
        <f t="shared" si="2"/>
        <v>8.8455115862835942E-2</v>
      </c>
      <c r="J22" s="189">
        <v>30271685</v>
      </c>
      <c r="K22" s="190">
        <f t="shared" si="3"/>
        <v>4.0386370792153181E-2</v>
      </c>
      <c r="L22" s="190">
        <f t="shared" si="4"/>
        <v>6.767953141247296E-2</v>
      </c>
      <c r="N22" s="189">
        <v>32396850</v>
      </c>
      <c r="O22" s="190">
        <f t="shared" si="5"/>
        <v>4.0381681387469989E-2</v>
      </c>
      <c r="P22" s="190">
        <f t="shared" si="6"/>
        <v>7.0203062697038465E-2</v>
      </c>
      <c r="R22" s="189">
        <v>34229642</v>
      </c>
      <c r="S22" s="190">
        <f t="shared" si="7"/>
        <v>3.9827982737536315E-2</v>
      </c>
      <c r="T22" s="190">
        <f t="shared" si="8"/>
        <v>5.6573154488785082E-2</v>
      </c>
      <c r="V22" s="189">
        <v>36631532</v>
      </c>
      <c r="W22" s="190">
        <f t="shared" si="9"/>
        <v>3.9501003389201789E-2</v>
      </c>
      <c r="X22" s="190">
        <f t="shared" si="10"/>
        <v>7.0169883751632467E-2</v>
      </c>
      <c r="Z22" s="189">
        <v>39058508</v>
      </c>
      <c r="AA22" s="190">
        <f t="shared" si="11"/>
        <v>3.8909756002801291E-2</v>
      </c>
      <c r="AB22" s="190">
        <f t="shared" si="12"/>
        <v>6.6253740083816348E-2</v>
      </c>
      <c r="AD22" s="189">
        <v>41425115</v>
      </c>
      <c r="AE22" s="190">
        <f t="shared" si="13"/>
        <v>3.8515679115308697E-2</v>
      </c>
      <c r="AF22" s="190">
        <f t="shared" si="14"/>
        <v>6.0591331343224919E-2</v>
      </c>
      <c r="AH22" s="189">
        <v>42308705</v>
      </c>
      <c r="AI22" s="190">
        <f t="shared" si="15"/>
        <v>3.8131718431315291E-2</v>
      </c>
      <c r="AJ22" s="190">
        <f t="shared" si="16"/>
        <v>2.132981405121015E-2</v>
      </c>
      <c r="AL22" s="189">
        <v>40296021</v>
      </c>
      <c r="AM22" s="190">
        <f t="shared" si="17"/>
        <v>3.7683675559208957E-2</v>
      </c>
      <c r="AN22" s="190">
        <f t="shared" si="18"/>
        <v>-4.7571392222947928E-2</v>
      </c>
      <c r="AP22" s="189">
        <v>40811481</v>
      </c>
      <c r="AQ22" s="190">
        <f t="shared" si="19"/>
        <v>3.8045248991105694E-2</v>
      </c>
      <c r="AR22" s="190">
        <f t="shared" si="20"/>
        <v>1.2791833714797862E-2</v>
      </c>
      <c r="AT22" s="189">
        <v>40595330</v>
      </c>
      <c r="AU22" s="190">
        <f t="shared" si="21"/>
        <v>3.8162006010737354E-2</v>
      </c>
      <c r="AV22" s="190">
        <f t="shared" si="22"/>
        <v>-5.2963282562571434E-3</v>
      </c>
      <c r="AX22" s="189">
        <v>39204779</v>
      </c>
      <c r="AY22" s="190">
        <f t="shared" si="23"/>
        <v>3.8022322783748216E-2</v>
      </c>
      <c r="AZ22" s="190">
        <f t="shared" si="24"/>
        <v>-3.4253964680173832E-2</v>
      </c>
      <c r="BB22" s="189">
        <v>39032454</v>
      </c>
      <c r="BC22" s="190">
        <f t="shared" si="25"/>
        <v>3.8254060379399969E-2</v>
      </c>
      <c r="BD22" s="190">
        <f t="shared" si="26"/>
        <v>-4.3955100473848097E-3</v>
      </c>
      <c r="BF22" s="189">
        <v>39266705</v>
      </c>
      <c r="BG22" s="190">
        <f t="shared" si="27"/>
        <v>3.8043308291947547E-2</v>
      </c>
      <c r="BH22" s="190">
        <f t="shared" si="28"/>
        <v>6.0014417745806181E-3</v>
      </c>
      <c r="BJ22" s="189">
        <v>40566240</v>
      </c>
      <c r="BK22" s="190">
        <f t="shared" si="29"/>
        <v>3.7645338208409505E-2</v>
      </c>
      <c r="BL22" s="190">
        <f t="shared" si="30"/>
        <v>3.309508653705473E-2</v>
      </c>
      <c r="BN22" s="189">
        <v>42013704</v>
      </c>
      <c r="BO22" s="190">
        <f t="shared" si="31"/>
        <v>3.7719694031458736E-2</v>
      </c>
      <c r="BP22" s="190">
        <f t="shared" si="32"/>
        <v>3.568149278809174E-2</v>
      </c>
      <c r="BR22" s="189">
        <v>44205400</v>
      </c>
      <c r="BS22" s="190">
        <f t="shared" si="33"/>
        <v>3.8046867670740281E-2</v>
      </c>
      <c r="BT22" s="190">
        <f t="shared" si="34"/>
        <v>5.2166217003861481E-2</v>
      </c>
      <c r="BV22" s="189">
        <v>45823321</v>
      </c>
      <c r="BW22" s="190">
        <f t="shared" si="35"/>
        <v>3.8051620066083119E-2</v>
      </c>
      <c r="BX22" s="190">
        <f t="shared" si="36"/>
        <v>3.6600076008813431E-2</v>
      </c>
      <c r="BZ22" s="189">
        <v>47164165</v>
      </c>
      <c r="CA22" s="190">
        <f>BZ22/BZ$70</f>
        <v>3.7889802309177906E-2</v>
      </c>
      <c r="CB22" s="190">
        <f>IF(BV22&gt;0,(BZ22/BV22-1),"")</f>
        <v>2.926117031107367E-2</v>
      </c>
    </row>
    <row r="23" spans="2:80" ht="13.15" customHeight="1" outlineLevel="1">
      <c r="B23" s="192" t="s">
        <v>296</v>
      </c>
      <c r="C23" s="193">
        <v>14102136</v>
      </c>
      <c r="D23" s="194">
        <f t="shared" si="0"/>
        <v>2.176756075085166E-2</v>
      </c>
      <c r="F23" s="193">
        <v>15361874</v>
      </c>
      <c r="G23" s="194">
        <f t="shared" si="1"/>
        <v>2.1914447077217604E-2</v>
      </c>
      <c r="H23" s="194">
        <f t="shared" si="2"/>
        <v>8.9329588085095724E-2</v>
      </c>
      <c r="J23" s="193">
        <v>16287327</v>
      </c>
      <c r="K23" s="194">
        <f t="shared" si="3"/>
        <v>2.1729415704314043E-2</v>
      </c>
      <c r="L23" s="194">
        <f t="shared" si="4"/>
        <v>6.0243496333845625E-2</v>
      </c>
      <c r="N23" s="193">
        <v>17316881</v>
      </c>
      <c r="O23" s="194">
        <f t="shared" si="5"/>
        <v>2.1584961845572417E-2</v>
      </c>
      <c r="P23" s="194">
        <f t="shared" si="6"/>
        <v>6.3211968421828857E-2</v>
      </c>
      <c r="R23" s="193">
        <v>18029442</v>
      </c>
      <c r="S23" s="194">
        <f t="shared" si="7"/>
        <v>2.0978200845437188E-2</v>
      </c>
      <c r="T23" s="194">
        <f t="shared" si="8"/>
        <v>4.1148345363116956E-2</v>
      </c>
      <c r="V23" s="193">
        <v>18965233</v>
      </c>
      <c r="W23" s="194">
        <f t="shared" si="9"/>
        <v>2.0450843634112859E-2</v>
      </c>
      <c r="X23" s="194">
        <f t="shared" si="10"/>
        <v>5.1903492077014945E-2</v>
      </c>
      <c r="Z23" s="193">
        <v>20257969</v>
      </c>
      <c r="AA23" s="194">
        <f t="shared" si="11"/>
        <v>2.0180817733803667E-2</v>
      </c>
      <c r="AB23" s="194">
        <f t="shared" si="12"/>
        <v>6.8163465220806962E-2</v>
      </c>
      <c r="AD23" s="193">
        <v>21367402</v>
      </c>
      <c r="AE23" s="194">
        <f t="shared" si="13"/>
        <v>1.9866691956312136E-2</v>
      </c>
      <c r="AF23" s="194">
        <f t="shared" si="14"/>
        <v>5.4765262993540897E-2</v>
      </c>
      <c r="AH23" s="193">
        <v>21728490</v>
      </c>
      <c r="AI23" s="194">
        <f t="shared" si="15"/>
        <v>1.9583314181269552E-2</v>
      </c>
      <c r="AJ23" s="194">
        <f t="shared" si="16"/>
        <v>1.6899012804645119E-2</v>
      </c>
      <c r="AL23" s="193">
        <v>20814516</v>
      </c>
      <c r="AM23" s="194">
        <f t="shared" si="17"/>
        <v>1.9465134482284586E-2</v>
      </c>
      <c r="AN23" s="194">
        <f t="shared" si="18"/>
        <v>-4.2063392348018702E-2</v>
      </c>
      <c r="AP23" s="193">
        <v>20674934</v>
      </c>
      <c r="AQ23" s="194">
        <f t="shared" si="19"/>
        <v>1.9273571863385131E-2</v>
      </c>
      <c r="AR23" s="194">
        <f t="shared" si="20"/>
        <v>-6.7059930675303914E-3</v>
      </c>
      <c r="AT23" s="193">
        <v>20602739</v>
      </c>
      <c r="AU23" s="194">
        <f t="shared" si="21"/>
        <v>1.9367790569891977E-2</v>
      </c>
      <c r="AV23" s="194">
        <f t="shared" si="22"/>
        <v>-3.4919095751405616E-3</v>
      </c>
      <c r="AX23" s="193">
        <v>19835991</v>
      </c>
      <c r="AY23" s="194">
        <f t="shared" si="23"/>
        <v>1.9237717231808001E-2</v>
      </c>
      <c r="AZ23" s="194">
        <f t="shared" si="24"/>
        <v>-3.7215828439121634E-2</v>
      </c>
      <c r="BB23" s="193">
        <v>20022113</v>
      </c>
      <c r="BC23" s="194">
        <f t="shared" si="25"/>
        <v>1.9622827701921305E-2</v>
      </c>
      <c r="BD23" s="194">
        <f t="shared" si="26"/>
        <v>9.3830451929526326E-3</v>
      </c>
      <c r="BF23" s="193">
        <v>20072322</v>
      </c>
      <c r="BG23" s="194">
        <f t="shared" si="27"/>
        <v>1.9446947075932173E-2</v>
      </c>
      <c r="BH23" s="194">
        <f t="shared" si="28"/>
        <v>2.5076773864975976E-3</v>
      </c>
      <c r="BJ23" s="193">
        <v>20591845</v>
      </c>
      <c r="BK23" s="194">
        <f t="shared" si="29"/>
        <v>1.9109164895739567E-2</v>
      </c>
      <c r="BL23" s="194">
        <f t="shared" si="30"/>
        <v>2.5882556088926867E-2</v>
      </c>
      <c r="BN23" s="193">
        <v>21600104</v>
      </c>
      <c r="BO23" s="194">
        <f t="shared" si="31"/>
        <v>1.9392465704230411E-2</v>
      </c>
      <c r="BP23" s="194">
        <f t="shared" si="32"/>
        <v>4.8963995212667921E-2</v>
      </c>
      <c r="BR23" s="193">
        <v>22624444</v>
      </c>
      <c r="BS23" s="194">
        <f t="shared" si="33"/>
        <v>1.9472490396921508E-2</v>
      </c>
      <c r="BT23" s="194">
        <f t="shared" si="34"/>
        <v>4.7422919815571341E-2</v>
      </c>
      <c r="BV23" s="193">
        <v>23553372</v>
      </c>
      <c r="BW23" s="194">
        <f t="shared" si="35"/>
        <v>1.9558686342683897E-2</v>
      </c>
      <c r="BX23" s="194">
        <f t="shared" si="36"/>
        <v>4.1058600158306646E-2</v>
      </c>
      <c r="BZ23" s="189"/>
      <c r="CA23" s="194"/>
      <c r="CB23" s="194"/>
    </row>
    <row r="24" spans="2:80" ht="13.15" customHeight="1" outlineLevel="1">
      <c r="B24" s="192" t="s">
        <v>297</v>
      </c>
      <c r="C24" s="193">
        <v>11946510</v>
      </c>
      <c r="D24" s="194">
        <f t="shared" si="0"/>
        <v>1.8440212332774049E-2</v>
      </c>
      <c r="F24" s="193">
        <v>12990908</v>
      </c>
      <c r="G24" s="194">
        <f t="shared" si="1"/>
        <v>1.8532150820336293E-2</v>
      </c>
      <c r="H24" s="194">
        <f t="shared" si="2"/>
        <v>8.7422854038543552E-2</v>
      </c>
      <c r="J24" s="193">
        <v>13984358</v>
      </c>
      <c r="K24" s="194">
        <f t="shared" si="3"/>
        <v>1.8656955087839135E-2</v>
      </c>
      <c r="L24" s="194">
        <f t="shared" si="4"/>
        <v>7.6472714609325143E-2</v>
      </c>
      <c r="N24" s="193">
        <v>15079969</v>
      </c>
      <c r="O24" s="194">
        <f t="shared" si="5"/>
        <v>1.8796719541897575E-2</v>
      </c>
      <c r="P24" s="194">
        <f t="shared" si="6"/>
        <v>7.8345462837836388E-2</v>
      </c>
      <c r="R24" s="193">
        <v>16200200</v>
      </c>
      <c r="S24" s="194">
        <f t="shared" si="7"/>
        <v>1.884978189209913E-2</v>
      </c>
      <c r="T24" s="194">
        <f t="shared" si="8"/>
        <v>7.4286028041569585E-2</v>
      </c>
      <c r="V24" s="193">
        <v>17666299</v>
      </c>
      <c r="W24" s="194">
        <f t="shared" si="9"/>
        <v>1.9050159755088926E-2</v>
      </c>
      <c r="X24" s="194">
        <f t="shared" si="10"/>
        <v>9.0498821002209739E-2</v>
      </c>
      <c r="Z24" s="193">
        <v>18800539</v>
      </c>
      <c r="AA24" s="194">
        <f t="shared" si="11"/>
        <v>1.8728938268997623E-2</v>
      </c>
      <c r="AB24" s="194">
        <f t="shared" si="12"/>
        <v>6.4203600312663145E-2</v>
      </c>
      <c r="AD24" s="193">
        <v>20057713</v>
      </c>
      <c r="AE24" s="194">
        <f t="shared" si="13"/>
        <v>1.8648987158996558E-2</v>
      </c>
      <c r="AF24" s="194">
        <f t="shared" si="14"/>
        <v>6.6869040297195648E-2</v>
      </c>
      <c r="AH24" s="193">
        <v>20580215</v>
      </c>
      <c r="AI24" s="194">
        <f t="shared" si="15"/>
        <v>1.8548404250045739E-2</v>
      </c>
      <c r="AJ24" s="194">
        <f t="shared" si="16"/>
        <v>2.6049929022316842E-2</v>
      </c>
      <c r="AL24" s="193">
        <v>19481505</v>
      </c>
      <c r="AM24" s="194">
        <f t="shared" si="17"/>
        <v>1.8218541076924371E-2</v>
      </c>
      <c r="AN24" s="194">
        <f t="shared" si="18"/>
        <v>-5.3386711460497338E-2</v>
      </c>
      <c r="AP24" s="193">
        <v>20136547</v>
      </c>
      <c r="AQ24" s="194">
        <f t="shared" si="19"/>
        <v>1.8771677127720564E-2</v>
      </c>
      <c r="AR24" s="194">
        <f t="shared" si="20"/>
        <v>3.3623788305882973E-2</v>
      </c>
      <c r="AT24" s="193">
        <v>19992591</v>
      </c>
      <c r="AU24" s="194">
        <f t="shared" si="21"/>
        <v>1.8794215440845377E-2</v>
      </c>
      <c r="AV24" s="194">
        <f t="shared" si="22"/>
        <v>-7.1489913340156974E-3</v>
      </c>
      <c r="AX24" s="193">
        <v>19368788</v>
      </c>
      <c r="AY24" s="194">
        <f t="shared" si="23"/>
        <v>1.8784605551940212E-2</v>
      </c>
      <c r="AZ24" s="194">
        <f t="shared" si="24"/>
        <v>-3.120170867297789E-2</v>
      </c>
      <c r="BB24" s="193">
        <v>19010341</v>
      </c>
      <c r="BC24" s="194">
        <f t="shared" si="25"/>
        <v>1.8631232677478664E-2</v>
      </c>
      <c r="BD24" s="194">
        <f t="shared" si="26"/>
        <v>-1.8506423840252695E-2</v>
      </c>
      <c r="BF24" s="193">
        <v>19194383</v>
      </c>
      <c r="BG24" s="194">
        <f t="shared" si="27"/>
        <v>1.8596361216015378E-2</v>
      </c>
      <c r="BH24" s="194">
        <f t="shared" si="28"/>
        <v>9.6811519582946648E-3</v>
      </c>
      <c r="BJ24" s="193">
        <v>19974395</v>
      </c>
      <c r="BK24" s="194">
        <f t="shared" si="29"/>
        <v>1.8536173312669938E-2</v>
      </c>
      <c r="BL24" s="194">
        <f t="shared" si="30"/>
        <v>4.0637513589262042E-2</v>
      </c>
      <c r="BN24" s="193">
        <v>20413600</v>
      </c>
      <c r="BO24" s="194">
        <f t="shared" si="31"/>
        <v>1.8327228327228329E-2</v>
      </c>
      <c r="BP24" s="194">
        <f t="shared" si="32"/>
        <v>2.1988400649932016E-2</v>
      </c>
      <c r="BR24" s="193">
        <v>21580956</v>
      </c>
      <c r="BS24" s="194">
        <f t="shared" si="33"/>
        <v>1.8574377273818776E-2</v>
      </c>
      <c r="BT24" s="194">
        <f t="shared" si="34"/>
        <v>5.7185209860093345E-2</v>
      </c>
      <c r="BV24" s="193">
        <v>22269949</v>
      </c>
      <c r="BW24" s="194">
        <f t="shared" si="35"/>
        <v>1.8492933723399219E-2</v>
      </c>
      <c r="BX24" s="194">
        <f t="shared" si="36"/>
        <v>3.1925972139510428E-2</v>
      </c>
      <c r="BZ24" s="189"/>
      <c r="CA24" s="194"/>
      <c r="CB24" s="194"/>
    </row>
    <row r="25" spans="2:80">
      <c r="B25" s="188" t="s">
        <v>298</v>
      </c>
      <c r="C25" s="189">
        <v>7968169</v>
      </c>
      <c r="D25" s="190">
        <f t="shared" si="0"/>
        <v>1.2299385198139695E-2</v>
      </c>
      <c r="F25" s="189">
        <v>8618734</v>
      </c>
      <c r="G25" s="190">
        <f t="shared" si="1"/>
        <v>1.2295035756419822E-2</v>
      </c>
      <c r="H25" s="190">
        <f t="shared" si="2"/>
        <v>8.1645482167860717E-2</v>
      </c>
      <c r="J25" s="189">
        <v>9196317</v>
      </c>
      <c r="K25" s="190">
        <f t="shared" si="3"/>
        <v>1.2269084733280681E-2</v>
      </c>
      <c r="L25" s="190">
        <f t="shared" si="4"/>
        <v>6.7014830716437102E-2</v>
      </c>
      <c r="N25" s="189">
        <v>9688157</v>
      </c>
      <c r="O25" s="190">
        <f t="shared" si="5"/>
        <v>1.2075991005476986E-2</v>
      </c>
      <c r="P25" s="190">
        <f t="shared" si="6"/>
        <v>5.3482279917058007E-2</v>
      </c>
      <c r="R25" s="189">
        <v>10314344</v>
      </c>
      <c r="S25" s="190">
        <f t="shared" si="7"/>
        <v>1.200127990766048E-2</v>
      </c>
      <c r="T25" s="190">
        <f t="shared" si="8"/>
        <v>6.4634274609711717E-2</v>
      </c>
      <c r="V25" s="189">
        <v>11138852</v>
      </c>
      <c r="W25" s="190">
        <f t="shared" si="9"/>
        <v>1.2011395827065521E-2</v>
      </c>
      <c r="X25" s="190">
        <f t="shared" si="10"/>
        <v>7.9937997026277241E-2</v>
      </c>
      <c r="Z25" s="189">
        <v>11939798</v>
      </c>
      <c r="AA25" s="190">
        <f t="shared" si="11"/>
        <v>1.1894325991733602E-2</v>
      </c>
      <c r="AB25" s="190">
        <f t="shared" si="12"/>
        <v>7.1905614689915964E-2</v>
      </c>
      <c r="AD25" s="189">
        <v>12819428</v>
      </c>
      <c r="AE25" s="190">
        <f t="shared" si="13"/>
        <v>1.1919073134493495E-2</v>
      </c>
      <c r="AF25" s="190">
        <f t="shared" si="14"/>
        <v>7.367210065027896E-2</v>
      </c>
      <c r="AH25" s="189">
        <v>13260788</v>
      </c>
      <c r="AI25" s="190">
        <f t="shared" si="15"/>
        <v>1.1951598003138235E-2</v>
      </c>
      <c r="AJ25" s="190">
        <f t="shared" si="16"/>
        <v>3.4428993243692307E-2</v>
      </c>
      <c r="AL25" s="189">
        <v>12788985</v>
      </c>
      <c r="AM25" s="190">
        <f t="shared" si="17"/>
        <v>1.1959889574992775E-2</v>
      </c>
      <c r="AN25" s="190">
        <f t="shared" si="18"/>
        <v>-3.5578805724064022E-2</v>
      </c>
      <c r="AP25" s="189">
        <v>12836685</v>
      </c>
      <c r="AQ25" s="190">
        <f t="shared" si="19"/>
        <v>1.1966605109120926E-2</v>
      </c>
      <c r="AR25" s="190">
        <f t="shared" si="20"/>
        <v>3.7297721437627995E-3</v>
      </c>
      <c r="AT25" s="189">
        <v>12622706</v>
      </c>
      <c r="AU25" s="190">
        <f t="shared" si="21"/>
        <v>1.1866088593041871E-2</v>
      </c>
      <c r="AV25" s="190">
        <f t="shared" si="22"/>
        <v>-1.6669334801001967E-2</v>
      </c>
      <c r="AX25" s="189">
        <v>12167280</v>
      </c>
      <c r="AY25" s="190">
        <f t="shared" si="23"/>
        <v>1.1800302395793227E-2</v>
      </c>
      <c r="AZ25" s="190">
        <f t="shared" si="24"/>
        <v>-3.6079902360080296E-2</v>
      </c>
      <c r="BB25" s="189">
        <v>11864241</v>
      </c>
      <c r="BC25" s="190">
        <f t="shared" si="25"/>
        <v>1.162764174575733E-2</v>
      </c>
      <c r="BD25" s="190">
        <f t="shared" si="26"/>
        <v>-2.4906059530149682E-2</v>
      </c>
      <c r="BF25" s="189">
        <v>12057567</v>
      </c>
      <c r="BG25" s="190">
        <f t="shared" si="27"/>
        <v>1.1681900445474434E-2</v>
      </c>
      <c r="BH25" s="190">
        <f t="shared" si="28"/>
        <v>1.6294847685578873E-2</v>
      </c>
      <c r="BJ25" s="189">
        <v>12325933</v>
      </c>
      <c r="BK25" s="190">
        <f t="shared" si="29"/>
        <v>1.1438425560742026E-2</v>
      </c>
      <c r="BL25" s="190">
        <f t="shared" si="30"/>
        <v>2.2257060649134353E-2</v>
      </c>
      <c r="BN25" s="189">
        <v>12736089</v>
      </c>
      <c r="BO25" s="190">
        <f t="shared" si="31"/>
        <v>1.1434397220426632E-2</v>
      </c>
      <c r="BP25" s="190">
        <f t="shared" si="32"/>
        <v>3.3275858306223149E-2</v>
      </c>
      <c r="BR25" s="189">
        <v>13226038</v>
      </c>
      <c r="BS25" s="190">
        <f t="shared" si="33"/>
        <v>1.1383435453455515E-2</v>
      </c>
      <c r="BT25" s="190">
        <f t="shared" si="34"/>
        <v>3.8469344867172239E-2</v>
      </c>
      <c r="BV25" s="189">
        <v>13737756</v>
      </c>
      <c r="BW25" s="190">
        <f t="shared" si="35"/>
        <v>1.140781288795183E-2</v>
      </c>
      <c r="BX25" s="190">
        <f t="shared" si="36"/>
        <v>3.8690195809206074E-2</v>
      </c>
      <c r="BZ25" s="189">
        <v>14187412</v>
      </c>
      <c r="CA25" s="190">
        <f>BZ25/BZ$70</f>
        <v>1.1397598917713445E-2</v>
      </c>
      <c r="CB25" s="190">
        <f>IF(BV25&gt;0,(BZ25/BV25-1),"")</f>
        <v>3.2731400965339663E-2</v>
      </c>
    </row>
    <row r="26" spans="2:80">
      <c r="B26" s="188" t="s">
        <v>299</v>
      </c>
      <c r="C26" s="189">
        <v>35717613</v>
      </c>
      <c r="D26" s="190">
        <f t="shared" si="0"/>
        <v>5.5132450208458424E-2</v>
      </c>
      <c r="F26" s="189">
        <v>38031539</v>
      </c>
      <c r="G26" s="190">
        <f t="shared" si="1"/>
        <v>5.4253807099357627E-2</v>
      </c>
      <c r="H26" s="190">
        <f t="shared" si="2"/>
        <v>6.4783892473441629E-2</v>
      </c>
      <c r="J26" s="189">
        <v>40357850</v>
      </c>
      <c r="K26" s="190">
        <f t="shared" si="3"/>
        <v>5.3842628663521679E-2</v>
      </c>
      <c r="L26" s="190">
        <f t="shared" si="4"/>
        <v>6.1167942743521442E-2</v>
      </c>
      <c r="N26" s="189">
        <v>42842365</v>
      </c>
      <c r="O26" s="190">
        <f t="shared" si="5"/>
        <v>5.34016959462323E-2</v>
      </c>
      <c r="P26" s="190">
        <f t="shared" si="6"/>
        <v>6.1562124840644383E-2</v>
      </c>
      <c r="R26" s="189">
        <v>45544681</v>
      </c>
      <c r="S26" s="190">
        <f t="shared" si="7"/>
        <v>5.2993623732745972E-2</v>
      </c>
      <c r="T26" s="190">
        <f t="shared" si="8"/>
        <v>6.3075789583511455E-2</v>
      </c>
      <c r="V26" s="189">
        <v>48617553</v>
      </c>
      <c r="W26" s="190">
        <f t="shared" si="9"/>
        <v>5.2425929819907541E-2</v>
      </c>
      <c r="X26" s="190">
        <f t="shared" si="10"/>
        <v>6.7469393407322276E-2</v>
      </c>
      <c r="Z26" s="189">
        <v>51856568</v>
      </c>
      <c r="AA26" s="190">
        <f t="shared" si="11"/>
        <v>5.1659075354918149E-2</v>
      </c>
      <c r="AB26" s="190">
        <f t="shared" si="12"/>
        <v>6.6622336998326537E-2</v>
      </c>
      <c r="AD26" s="189">
        <v>55466217</v>
      </c>
      <c r="AE26" s="190">
        <f t="shared" si="13"/>
        <v>5.1570623659393106E-2</v>
      </c>
      <c r="AF26" s="190">
        <f t="shared" si="14"/>
        <v>6.9608328109951323E-2</v>
      </c>
      <c r="AH26" s="189">
        <v>56637995</v>
      </c>
      <c r="AI26" s="190">
        <f t="shared" si="15"/>
        <v>5.1046329067605437E-2</v>
      </c>
      <c r="AJ26" s="190">
        <f t="shared" si="16"/>
        <v>2.112597655614401E-2</v>
      </c>
      <c r="AL26" s="189">
        <v>54795978</v>
      </c>
      <c r="AM26" s="190">
        <f t="shared" si="17"/>
        <v>5.1243616755648203E-2</v>
      </c>
      <c r="AN26" s="190">
        <f t="shared" si="18"/>
        <v>-3.252263785114573E-2</v>
      </c>
      <c r="AP26" s="189">
        <v>54970431</v>
      </c>
      <c r="AQ26" s="190">
        <f t="shared" si="19"/>
        <v>5.1244495012160801E-2</v>
      </c>
      <c r="AR26" s="190">
        <f t="shared" si="20"/>
        <v>3.1836825688191794E-3</v>
      </c>
      <c r="AT26" s="189">
        <v>54575008</v>
      </c>
      <c r="AU26" s="190">
        <f t="shared" si="21"/>
        <v>5.1303728368066945E-2</v>
      </c>
      <c r="AV26" s="190">
        <f t="shared" si="22"/>
        <v>-7.1933763808400553E-3</v>
      </c>
      <c r="AX26" s="189">
        <v>52868471</v>
      </c>
      <c r="AY26" s="190">
        <f t="shared" si="23"/>
        <v>5.1273903863741505E-2</v>
      </c>
      <c r="AZ26" s="190">
        <f t="shared" si="24"/>
        <v>-3.1269569397039731E-2</v>
      </c>
      <c r="BB26" s="189">
        <v>51504174</v>
      </c>
      <c r="BC26" s="190">
        <f t="shared" si="25"/>
        <v>5.047706664784956E-2</v>
      </c>
      <c r="BD26" s="190">
        <f t="shared" si="26"/>
        <v>-2.5805493788538025E-2</v>
      </c>
      <c r="BF26" s="189">
        <v>51539425</v>
      </c>
      <c r="BG26" s="190">
        <f t="shared" si="27"/>
        <v>4.9933658412762386E-2</v>
      </c>
      <c r="BH26" s="190">
        <f t="shared" si="28"/>
        <v>6.8442996484119334E-4</v>
      </c>
      <c r="BJ26" s="189">
        <v>53238351</v>
      </c>
      <c r="BK26" s="190">
        <f t="shared" si="29"/>
        <v>4.9405015822344307E-2</v>
      </c>
      <c r="BL26" s="190">
        <f t="shared" si="30"/>
        <v>3.2963619598006755E-2</v>
      </c>
      <c r="BN26" s="189">
        <v>54767172</v>
      </c>
      <c r="BO26" s="190">
        <f t="shared" si="31"/>
        <v>4.9169694031458738E-2</v>
      </c>
      <c r="BP26" s="190">
        <f t="shared" si="32"/>
        <v>2.8716535566625678E-2</v>
      </c>
      <c r="BR26" s="189">
        <v>56051831</v>
      </c>
      <c r="BS26" s="190">
        <f t="shared" si="33"/>
        <v>4.8242897853196624E-2</v>
      </c>
      <c r="BT26" s="190">
        <f t="shared" si="34"/>
        <v>2.3456734264095225E-2</v>
      </c>
      <c r="BV26" s="189">
        <v>58477225</v>
      </c>
      <c r="BW26" s="190">
        <f t="shared" si="35"/>
        <v>4.8559403807045265E-2</v>
      </c>
      <c r="BX26" s="190">
        <f t="shared" si="36"/>
        <v>4.3270557923433373E-2</v>
      </c>
      <c r="BZ26" s="189">
        <v>59794929</v>
      </c>
      <c r="CA26" s="190">
        <f>BZ26/BZ$70</f>
        <v>4.803685253202996E-2</v>
      </c>
      <c r="CB26" s="190">
        <f>IF(BV26&gt;0,(BZ26/BV26-1),"")</f>
        <v>2.2533627407935297E-2</v>
      </c>
    </row>
    <row r="27" spans="2:80" ht="13.15" customHeight="1" outlineLevel="1">
      <c r="B27" s="192" t="s">
        <v>300</v>
      </c>
      <c r="C27" s="193">
        <v>2078151</v>
      </c>
      <c r="D27" s="194">
        <f t="shared" si="0"/>
        <v>3.207760735107301E-3</v>
      </c>
      <c r="F27" s="193">
        <v>2154324</v>
      </c>
      <c r="G27" s="194">
        <f t="shared" si="1"/>
        <v>3.0732460951821204E-3</v>
      </c>
      <c r="H27" s="194">
        <f t="shared" si="2"/>
        <v>3.6654218100609537E-2</v>
      </c>
      <c r="J27" s="193">
        <v>2227773</v>
      </c>
      <c r="K27" s="194">
        <f t="shared" si="3"/>
        <v>2.9721393579097916E-3</v>
      </c>
      <c r="L27" s="194">
        <f t="shared" si="4"/>
        <v>3.4093757484946474E-2</v>
      </c>
      <c r="N27" s="193">
        <v>2338185</v>
      </c>
      <c r="O27" s="194">
        <f t="shared" si="5"/>
        <v>2.914475996739236E-3</v>
      </c>
      <c r="P27" s="194">
        <f t="shared" si="6"/>
        <v>4.9561602551067896E-2</v>
      </c>
      <c r="R27" s="193">
        <v>2540352</v>
      </c>
      <c r="S27" s="194">
        <f t="shared" si="7"/>
        <v>2.9558327137416706E-3</v>
      </c>
      <c r="T27" s="194">
        <f t="shared" si="8"/>
        <v>8.6463218265449449E-2</v>
      </c>
      <c r="V27" s="193">
        <v>2643416</v>
      </c>
      <c r="W27" s="194">
        <f t="shared" si="9"/>
        <v>2.8504836864335957E-3</v>
      </c>
      <c r="X27" s="194">
        <f t="shared" si="10"/>
        <v>4.0570755548837267E-2</v>
      </c>
      <c r="Z27" s="193">
        <v>2869674</v>
      </c>
      <c r="AA27" s="194">
        <f t="shared" si="11"/>
        <v>2.858745017796962E-3</v>
      </c>
      <c r="AB27" s="194">
        <f t="shared" si="12"/>
        <v>8.5593035678077189E-2</v>
      </c>
      <c r="AD27" s="193">
        <v>3161753</v>
      </c>
      <c r="AE27" s="194">
        <f t="shared" si="13"/>
        <v>2.9396916336832044E-3</v>
      </c>
      <c r="AF27" s="194">
        <f t="shared" si="14"/>
        <v>0.10178124762603691</v>
      </c>
      <c r="AH27" s="193">
        <v>3248278</v>
      </c>
      <c r="AI27" s="194">
        <f t="shared" si="15"/>
        <v>2.9275871734347806E-3</v>
      </c>
      <c r="AJ27" s="194">
        <f t="shared" si="16"/>
        <v>2.7366147830017118E-2</v>
      </c>
      <c r="AL27" s="193">
        <v>3156164</v>
      </c>
      <c r="AM27" s="194">
        <f t="shared" si="17"/>
        <v>2.9515534595253258E-3</v>
      </c>
      <c r="AN27" s="194">
        <f t="shared" si="18"/>
        <v>-2.8357794499116129E-2</v>
      </c>
      <c r="AP27" s="193">
        <v>3140776</v>
      </c>
      <c r="AQ27" s="194">
        <f t="shared" si="19"/>
        <v>2.9278919073113027E-3</v>
      </c>
      <c r="AR27" s="194">
        <f t="shared" si="20"/>
        <v>-4.8755387869577893E-3</v>
      </c>
      <c r="AT27" s="193">
        <v>3135202</v>
      </c>
      <c r="AU27" s="194">
        <f t="shared" si="21"/>
        <v>2.9472749099188449E-3</v>
      </c>
      <c r="AV27" s="194">
        <f t="shared" si="22"/>
        <v>-1.7747206422871198E-3</v>
      </c>
      <c r="AX27" s="193">
        <v>3068413</v>
      </c>
      <c r="AY27" s="194">
        <f t="shared" si="23"/>
        <v>2.975866526880542E-3</v>
      </c>
      <c r="AZ27" s="194">
        <f t="shared" si="24"/>
        <v>-2.1302933590881867E-2</v>
      </c>
      <c r="BB27" s="193">
        <v>2974806</v>
      </c>
      <c r="BC27" s="194">
        <f t="shared" si="25"/>
        <v>2.9154817768055606E-3</v>
      </c>
      <c r="BD27" s="194">
        <f t="shared" si="26"/>
        <v>-3.0506649528599938E-2</v>
      </c>
      <c r="BF27" s="193">
        <v>2962774</v>
      </c>
      <c r="BG27" s="194">
        <f t="shared" si="27"/>
        <v>2.870465568256023E-3</v>
      </c>
      <c r="BH27" s="194">
        <f t="shared" si="28"/>
        <v>-4.0446334987894739E-3</v>
      </c>
      <c r="BJ27" s="193">
        <v>3010441</v>
      </c>
      <c r="BK27" s="194">
        <f t="shared" si="29"/>
        <v>2.7936794142484618E-3</v>
      </c>
      <c r="BL27" s="194">
        <f t="shared" si="30"/>
        <v>1.6088638552923751E-2</v>
      </c>
      <c r="BN27" s="193">
        <v>3046891</v>
      </c>
      <c r="BO27" s="194">
        <f t="shared" si="31"/>
        <v>2.7354835523953169E-3</v>
      </c>
      <c r="BP27" s="194">
        <f t="shared" si="32"/>
        <v>1.2107860609126719E-2</v>
      </c>
      <c r="BR27" s="193">
        <v>3136965</v>
      </c>
      <c r="BS27" s="194">
        <f t="shared" si="33"/>
        <v>2.6999346741064167E-3</v>
      </c>
      <c r="BT27" s="194">
        <f t="shared" si="34"/>
        <v>2.9562593476432308E-2</v>
      </c>
      <c r="BV27" s="193">
        <v>3252395</v>
      </c>
      <c r="BW27" s="194">
        <f t="shared" si="35"/>
        <v>2.7007841453662515E-3</v>
      </c>
      <c r="BX27" s="194">
        <f t="shared" si="36"/>
        <v>3.6796712746237192E-2</v>
      </c>
      <c r="BZ27" s="189"/>
      <c r="CA27" s="194"/>
      <c r="CB27" s="194"/>
    </row>
    <row r="28" spans="2:80" ht="13.15" customHeight="1" outlineLevel="1">
      <c r="B28" s="192" t="s">
        <v>301</v>
      </c>
      <c r="C28" s="193">
        <v>6184835</v>
      </c>
      <c r="D28" s="194">
        <f t="shared" si="0"/>
        <v>9.5466936070176638E-3</v>
      </c>
      <c r="F28" s="193">
        <v>6461090</v>
      </c>
      <c r="G28" s="194">
        <f t="shared" si="1"/>
        <v>9.2170535226457333E-3</v>
      </c>
      <c r="H28" s="194">
        <f t="shared" si="2"/>
        <v>4.4666510909345147E-2</v>
      </c>
      <c r="J28" s="193">
        <v>6834577</v>
      </c>
      <c r="K28" s="194">
        <f t="shared" si="3"/>
        <v>9.1182159476594013E-3</v>
      </c>
      <c r="L28" s="194">
        <f t="shared" si="4"/>
        <v>5.7805571505736619E-2</v>
      </c>
      <c r="N28" s="193">
        <v>7347407</v>
      </c>
      <c r="O28" s="194">
        <f t="shared" si="5"/>
        <v>9.1583178147896082E-3</v>
      </c>
      <c r="P28" s="194">
        <f t="shared" si="6"/>
        <v>7.5034636379105901E-2</v>
      </c>
      <c r="R28" s="193">
        <v>7871351</v>
      </c>
      <c r="S28" s="194">
        <f t="shared" si="7"/>
        <v>9.1587294938430628E-3</v>
      </c>
      <c r="T28" s="194">
        <f t="shared" si="8"/>
        <v>7.131005537055457E-2</v>
      </c>
      <c r="V28" s="193">
        <v>8455057</v>
      </c>
      <c r="W28" s="194">
        <f t="shared" si="9"/>
        <v>9.1173701174412872E-3</v>
      </c>
      <c r="X28" s="194">
        <f t="shared" si="10"/>
        <v>7.4155758014094353E-2</v>
      </c>
      <c r="Z28" s="193">
        <v>8918877</v>
      </c>
      <c r="AA28" s="194">
        <f t="shared" si="11"/>
        <v>8.8849099891116258E-3</v>
      </c>
      <c r="AB28" s="194">
        <f t="shared" si="12"/>
        <v>5.4857110957383215E-2</v>
      </c>
      <c r="AD28" s="193">
        <v>9596500</v>
      </c>
      <c r="AE28" s="194">
        <f t="shared" si="13"/>
        <v>8.9225030426604707E-3</v>
      </c>
      <c r="AF28" s="194">
        <f t="shared" si="14"/>
        <v>7.5976269209677483E-2</v>
      </c>
      <c r="AH28" s="193">
        <v>10042711</v>
      </c>
      <c r="AI28" s="194">
        <f t="shared" si="15"/>
        <v>9.0512301933862744E-3</v>
      </c>
      <c r="AJ28" s="194">
        <f t="shared" si="16"/>
        <v>4.6497264627728851E-2</v>
      </c>
      <c r="AL28" s="193">
        <v>9530096</v>
      </c>
      <c r="AM28" s="194">
        <f t="shared" si="17"/>
        <v>8.9122706609696036E-3</v>
      </c>
      <c r="AN28" s="194">
        <f t="shared" si="18"/>
        <v>-5.1043488157729522E-2</v>
      </c>
      <c r="AP28" s="193">
        <v>9557416</v>
      </c>
      <c r="AQ28" s="194">
        <f t="shared" si="19"/>
        <v>8.9096073585660223E-3</v>
      </c>
      <c r="AR28" s="194">
        <f t="shared" si="20"/>
        <v>2.8667077435526878E-3</v>
      </c>
      <c r="AT28" s="193">
        <v>9603357</v>
      </c>
      <c r="AU28" s="194">
        <f t="shared" si="21"/>
        <v>9.0277223404085314E-3</v>
      </c>
      <c r="AV28" s="194">
        <f t="shared" si="22"/>
        <v>4.80684318857727E-3</v>
      </c>
      <c r="AX28" s="193">
        <v>9440597</v>
      </c>
      <c r="AY28" s="194">
        <f t="shared" si="23"/>
        <v>9.1558589427397363E-3</v>
      </c>
      <c r="AZ28" s="194">
        <f t="shared" si="24"/>
        <v>-1.6948240078964005E-2</v>
      </c>
      <c r="BB28" s="193">
        <v>9069987</v>
      </c>
      <c r="BC28" s="194">
        <f t="shared" si="25"/>
        <v>8.8891113620059043E-3</v>
      </c>
      <c r="BD28" s="194">
        <f t="shared" si="26"/>
        <v>-3.9257051222502115E-2</v>
      </c>
      <c r="BF28" s="193">
        <v>8985013</v>
      </c>
      <c r="BG28" s="194">
        <f t="shared" si="27"/>
        <v>8.7050751919764222E-3</v>
      </c>
      <c r="BH28" s="194">
        <f t="shared" si="28"/>
        <v>-9.3687014104871791E-3</v>
      </c>
      <c r="BJ28" s="193">
        <v>9224028</v>
      </c>
      <c r="BK28" s="194">
        <f t="shared" si="29"/>
        <v>8.559867853265157E-3</v>
      </c>
      <c r="BL28" s="194">
        <f t="shared" si="30"/>
        <v>2.6601519663911555E-2</v>
      </c>
      <c r="BN28" s="193">
        <v>9657693</v>
      </c>
      <c r="BO28" s="194">
        <f t="shared" si="31"/>
        <v>8.6706286360698128E-3</v>
      </c>
      <c r="BP28" s="194">
        <f t="shared" si="32"/>
        <v>4.7014709842598146E-2</v>
      </c>
      <c r="BR28" s="193">
        <v>10157129</v>
      </c>
      <c r="BS28" s="194">
        <f t="shared" si="33"/>
        <v>8.7420754699117885E-3</v>
      </c>
      <c r="BT28" s="194">
        <f t="shared" si="34"/>
        <v>5.1713799558548823E-2</v>
      </c>
      <c r="BV28" s="193">
        <v>10505020</v>
      </c>
      <c r="BW28" s="194">
        <f t="shared" si="35"/>
        <v>8.7233535480024348E-3</v>
      </c>
      <c r="BX28" s="194">
        <f t="shared" si="36"/>
        <v>3.4250918738946812E-2</v>
      </c>
      <c r="BZ28" s="189"/>
      <c r="CA28" s="194"/>
      <c r="CB28" s="194"/>
    </row>
    <row r="29" spans="2:80" ht="13.15" customHeight="1" outlineLevel="1">
      <c r="B29" s="192" t="s">
        <v>302</v>
      </c>
      <c r="C29" s="193">
        <v>6496290</v>
      </c>
      <c r="D29" s="194">
        <f t="shared" si="0"/>
        <v>1.0027444582164726E-2</v>
      </c>
      <c r="F29" s="193">
        <v>6969564</v>
      </c>
      <c r="G29" s="194">
        <f t="shared" si="1"/>
        <v>9.9424159727700568E-3</v>
      </c>
      <c r="H29" s="194">
        <f t="shared" si="2"/>
        <v>7.2852966847231304E-2</v>
      </c>
      <c r="J29" s="193">
        <v>7271337</v>
      </c>
      <c r="K29" s="194">
        <f t="shared" si="3"/>
        <v>9.7009106773112471E-3</v>
      </c>
      <c r="L29" s="194">
        <f t="shared" si="4"/>
        <v>4.3298691281118851E-2</v>
      </c>
      <c r="N29" s="193">
        <v>7598337</v>
      </c>
      <c r="O29" s="194">
        <f t="shared" si="5"/>
        <v>9.471094375182296E-3</v>
      </c>
      <c r="P29" s="194">
        <f t="shared" si="6"/>
        <v>4.4971096787289611E-2</v>
      </c>
      <c r="R29" s="193">
        <v>7966302</v>
      </c>
      <c r="S29" s="194">
        <f t="shared" si="7"/>
        <v>9.2692099595432821E-3</v>
      </c>
      <c r="T29" s="194">
        <f t="shared" si="8"/>
        <v>4.8427043970279193E-2</v>
      </c>
      <c r="V29" s="193">
        <v>8734713</v>
      </c>
      <c r="W29" s="194">
        <f t="shared" si="9"/>
        <v>9.4189325146626385E-3</v>
      </c>
      <c r="X29" s="194">
        <f t="shared" si="10"/>
        <v>9.6457678857768681E-2</v>
      </c>
      <c r="Z29" s="193">
        <v>9361968</v>
      </c>
      <c r="AA29" s="194">
        <f t="shared" si="11"/>
        <v>9.3263135034762096E-3</v>
      </c>
      <c r="AB29" s="194">
        <f t="shared" si="12"/>
        <v>7.1811746991572667E-2</v>
      </c>
      <c r="AD29" s="193">
        <v>9931296</v>
      </c>
      <c r="AE29" s="194">
        <f t="shared" si="13"/>
        <v>9.23378510681621E-3</v>
      </c>
      <c r="AF29" s="194">
        <f t="shared" si="14"/>
        <v>6.0812854733107491E-2</v>
      </c>
      <c r="AH29" s="193">
        <v>10123491</v>
      </c>
      <c r="AI29" s="194">
        <f t="shared" si="15"/>
        <v>9.1240350739630171E-3</v>
      </c>
      <c r="AJ29" s="194">
        <f t="shared" si="16"/>
        <v>1.935245913524275E-2</v>
      </c>
      <c r="AL29" s="193">
        <v>9976368</v>
      </c>
      <c r="AM29" s="194">
        <f t="shared" si="17"/>
        <v>9.3296113522294017E-3</v>
      </c>
      <c r="AN29" s="194">
        <f t="shared" si="18"/>
        <v>-1.4532832596976686E-2</v>
      </c>
      <c r="AP29" s="193">
        <v>9906107</v>
      </c>
      <c r="AQ29" s="194">
        <f t="shared" si="19"/>
        <v>9.2346638277482525E-3</v>
      </c>
      <c r="AR29" s="194">
        <f t="shared" si="20"/>
        <v>-7.0427434112294574E-3</v>
      </c>
      <c r="AT29" s="193">
        <v>9731860</v>
      </c>
      <c r="AU29" s="194">
        <f t="shared" si="21"/>
        <v>9.1485227442578837E-3</v>
      </c>
      <c r="AV29" s="194">
        <f t="shared" si="22"/>
        <v>-1.7589856439063301E-2</v>
      </c>
      <c r="AX29" s="193">
        <v>9453960</v>
      </c>
      <c r="AY29" s="194">
        <f t="shared" si="23"/>
        <v>9.168818900997867E-3</v>
      </c>
      <c r="AZ29" s="194">
        <f t="shared" si="24"/>
        <v>-2.8555692334250593E-2</v>
      </c>
      <c r="BB29" s="193">
        <v>9121159</v>
      </c>
      <c r="BC29" s="194">
        <f t="shared" si="25"/>
        <v>8.9392628789393431E-3</v>
      </c>
      <c r="BD29" s="194">
        <f t="shared" si="26"/>
        <v>-3.5202285603070038E-2</v>
      </c>
      <c r="BF29" s="193">
        <v>9068985</v>
      </c>
      <c r="BG29" s="194">
        <f t="shared" si="27"/>
        <v>8.7864309534005456E-3</v>
      </c>
      <c r="BH29" s="194">
        <f t="shared" si="28"/>
        <v>-5.7201064031445759E-3</v>
      </c>
      <c r="BJ29" s="193">
        <v>9281547</v>
      </c>
      <c r="BK29" s="194">
        <f t="shared" si="29"/>
        <v>8.6132452973765525E-3</v>
      </c>
      <c r="BL29" s="194">
        <f t="shared" si="30"/>
        <v>2.3438345084924039E-2</v>
      </c>
      <c r="BN29" s="193">
        <v>9344849</v>
      </c>
      <c r="BO29" s="194">
        <f t="shared" si="31"/>
        <v>8.3897588522588527E-3</v>
      </c>
      <c r="BP29" s="194">
        <f t="shared" si="32"/>
        <v>6.8201992620411378E-3</v>
      </c>
      <c r="BR29" s="193">
        <v>9637690</v>
      </c>
      <c r="BS29" s="194">
        <f t="shared" si="33"/>
        <v>8.2950027843118022E-3</v>
      </c>
      <c r="BT29" s="194">
        <f t="shared" si="34"/>
        <v>3.1337156972787827E-2</v>
      </c>
      <c r="BV29" s="193">
        <v>10006588</v>
      </c>
      <c r="BW29" s="194">
        <f t="shared" si="35"/>
        <v>8.3094563297545915E-3</v>
      </c>
      <c r="BX29" s="194">
        <f t="shared" si="36"/>
        <v>3.827659947560047E-2</v>
      </c>
      <c r="BZ29" s="189"/>
      <c r="CA29" s="194"/>
      <c r="CB29" s="194"/>
    </row>
    <row r="30" spans="2:80" ht="13.15" customHeight="1" outlineLevel="1">
      <c r="B30" s="192" t="s">
        <v>303</v>
      </c>
      <c r="C30" s="193">
        <v>2556276</v>
      </c>
      <c r="D30" s="194">
        <f t="shared" si="0"/>
        <v>3.9457776556646512E-3</v>
      </c>
      <c r="F30" s="193">
        <v>2729206</v>
      </c>
      <c r="G30" s="194">
        <f t="shared" si="1"/>
        <v>3.8933427295279694E-3</v>
      </c>
      <c r="H30" s="194">
        <f t="shared" si="2"/>
        <v>6.7649189680613508E-2</v>
      </c>
      <c r="J30" s="193">
        <v>3015134</v>
      </c>
      <c r="K30" s="194">
        <f t="shared" si="3"/>
        <v>4.0225814886759026E-3</v>
      </c>
      <c r="L30" s="194">
        <f t="shared" si="4"/>
        <v>0.10476600154037485</v>
      </c>
      <c r="N30" s="193">
        <v>3226724</v>
      </c>
      <c r="O30" s="194">
        <f t="shared" si="5"/>
        <v>4.0220126491712221E-3</v>
      </c>
      <c r="P30" s="194">
        <f t="shared" si="6"/>
        <v>7.0175985544921105E-2</v>
      </c>
      <c r="R30" s="193">
        <v>3415415</v>
      </c>
      <c r="S30" s="194">
        <f t="shared" si="7"/>
        <v>3.974014383834999E-3</v>
      </c>
      <c r="T30" s="194">
        <f t="shared" si="8"/>
        <v>5.8477576638101159E-2</v>
      </c>
      <c r="V30" s="193">
        <v>3640266</v>
      </c>
      <c r="W30" s="194">
        <f t="shared" si="9"/>
        <v>3.9254203073897107E-3</v>
      </c>
      <c r="X30" s="194">
        <f t="shared" si="10"/>
        <v>6.5834166565410079E-2</v>
      </c>
      <c r="Z30" s="193">
        <v>3819350</v>
      </c>
      <c r="AA30" s="194">
        <f t="shared" si="11"/>
        <v>3.804804233415652E-3</v>
      </c>
      <c r="AB30" s="194">
        <f t="shared" si="12"/>
        <v>4.9195306057304711E-2</v>
      </c>
      <c r="AD30" s="193">
        <v>4188230</v>
      </c>
      <c r="AE30" s="194">
        <f t="shared" si="13"/>
        <v>3.8940754356652802E-3</v>
      </c>
      <c r="AF30" s="194">
        <f t="shared" si="14"/>
        <v>9.6581879115556379E-2</v>
      </c>
      <c r="AH30" s="193">
        <v>4288204</v>
      </c>
      <c r="AI30" s="194">
        <f t="shared" si="15"/>
        <v>3.8648450124871454E-3</v>
      </c>
      <c r="AJ30" s="194">
        <f t="shared" si="16"/>
        <v>2.3870226802253036E-2</v>
      </c>
      <c r="AL30" s="193">
        <v>4101170</v>
      </c>
      <c r="AM30" s="194">
        <f t="shared" si="17"/>
        <v>3.8352957899530824E-3</v>
      </c>
      <c r="AN30" s="194">
        <f t="shared" si="18"/>
        <v>-4.3615928719809016E-2</v>
      </c>
      <c r="AP30" s="193">
        <v>4038072</v>
      </c>
      <c r="AQ30" s="194">
        <f t="shared" si="19"/>
        <v>3.764368528650361E-3</v>
      </c>
      <c r="AR30" s="194">
        <f t="shared" si="20"/>
        <v>-1.5385365639561388E-2</v>
      </c>
      <c r="AT30" s="193">
        <v>4056455</v>
      </c>
      <c r="AU30" s="194">
        <f t="shared" si="21"/>
        <v>3.8133070994197014E-3</v>
      </c>
      <c r="AV30" s="194">
        <f t="shared" si="22"/>
        <v>4.5524200658135783E-3</v>
      </c>
      <c r="AX30" s="193">
        <v>3825822</v>
      </c>
      <c r="AY30" s="194">
        <f t="shared" si="23"/>
        <v>3.7104312970917437E-3</v>
      </c>
      <c r="AZ30" s="194">
        <f t="shared" si="24"/>
        <v>-5.6855801432531661E-2</v>
      </c>
      <c r="BB30" s="193">
        <v>3779222</v>
      </c>
      <c r="BC30" s="194">
        <f t="shared" si="25"/>
        <v>3.703855939346184E-3</v>
      </c>
      <c r="BD30" s="194">
        <f t="shared" si="26"/>
        <v>-1.2180388946479992E-2</v>
      </c>
      <c r="BF30" s="193">
        <v>3735808</v>
      </c>
      <c r="BG30" s="194">
        <f t="shared" si="27"/>
        <v>3.6194148570277032E-3</v>
      </c>
      <c r="BH30" s="194">
        <f t="shared" si="28"/>
        <v>-1.1487549553850007E-2</v>
      </c>
      <c r="BJ30" s="193">
        <v>3930336</v>
      </c>
      <c r="BK30" s="194">
        <f t="shared" si="29"/>
        <v>3.6473389693668277E-3</v>
      </c>
      <c r="BL30" s="194">
        <f t="shared" si="30"/>
        <v>5.2071198519838324E-2</v>
      </c>
      <c r="BN30" s="193">
        <v>4213394</v>
      </c>
      <c r="BO30" s="194">
        <f t="shared" si="31"/>
        <v>3.782764131293543E-3</v>
      </c>
      <c r="BP30" s="194">
        <f t="shared" si="32"/>
        <v>7.2018779056040039E-2</v>
      </c>
      <c r="BR30" s="193">
        <v>4119983</v>
      </c>
      <c r="BS30" s="194">
        <f t="shared" si="33"/>
        <v>3.5460022532699527E-3</v>
      </c>
      <c r="BT30" s="194">
        <f t="shared" si="34"/>
        <v>-2.2170013058356308E-2</v>
      </c>
      <c r="BV30" s="193">
        <v>4407310</v>
      </c>
      <c r="BW30" s="194">
        <f t="shared" si="35"/>
        <v>3.6598239056800093E-3</v>
      </c>
      <c r="BX30" s="194">
        <f t="shared" si="36"/>
        <v>6.9739850868316688E-2</v>
      </c>
      <c r="BZ30" s="189"/>
      <c r="CA30" s="194"/>
      <c r="CB30" s="194"/>
    </row>
    <row r="31" spans="2:80" ht="13.15" customHeight="1" outlineLevel="1">
      <c r="B31" s="192" t="s">
        <v>304</v>
      </c>
      <c r="C31" s="193">
        <v>4390766</v>
      </c>
      <c r="D31" s="194">
        <f t="shared" si="0"/>
        <v>6.7774318477551165E-3</v>
      </c>
      <c r="F31" s="193">
        <v>4835263</v>
      </c>
      <c r="G31" s="194">
        <f t="shared" si="1"/>
        <v>6.8977336435599211E-3</v>
      </c>
      <c r="H31" s="194">
        <f t="shared" si="2"/>
        <v>0.10123449985720034</v>
      </c>
      <c r="J31" s="193">
        <v>5095416</v>
      </c>
      <c r="K31" s="194">
        <f t="shared" si="3"/>
        <v>6.7979486413217499E-3</v>
      </c>
      <c r="L31" s="194">
        <f t="shared" si="4"/>
        <v>5.3803278125719389E-2</v>
      </c>
      <c r="N31" s="193">
        <v>5504217</v>
      </c>
      <c r="O31" s="194">
        <f t="shared" si="5"/>
        <v>6.8608379265729822E-3</v>
      </c>
      <c r="P31" s="194">
        <f t="shared" si="6"/>
        <v>8.0229170689890772E-2</v>
      </c>
      <c r="R31" s="193">
        <v>5789990</v>
      </c>
      <c r="S31" s="194">
        <f t="shared" si="7"/>
        <v>6.736956868275394E-3</v>
      </c>
      <c r="T31" s="194">
        <f t="shared" si="8"/>
        <v>5.1918919621083193E-2</v>
      </c>
      <c r="V31" s="193">
        <v>6018943</v>
      </c>
      <c r="W31" s="194">
        <f t="shared" si="9"/>
        <v>6.490427095498282E-3</v>
      </c>
      <c r="X31" s="194">
        <f t="shared" si="10"/>
        <v>3.9542900764940825E-2</v>
      </c>
      <c r="Z31" s="193">
        <v>6369310</v>
      </c>
      <c r="AA31" s="194">
        <f t="shared" si="11"/>
        <v>6.345052862905114E-3</v>
      </c>
      <c r="AB31" s="194">
        <f t="shared" si="12"/>
        <v>5.8210719058146898E-2</v>
      </c>
      <c r="AD31" s="193">
        <v>6693508</v>
      </c>
      <c r="AE31" s="194">
        <f t="shared" si="13"/>
        <v>6.2233986866120153E-3</v>
      </c>
      <c r="AF31" s="194">
        <f t="shared" si="14"/>
        <v>5.0900018997348306E-2</v>
      </c>
      <c r="AH31" s="193">
        <v>6820220</v>
      </c>
      <c r="AI31" s="194">
        <f t="shared" si="15"/>
        <v>6.1468841620093357E-3</v>
      </c>
      <c r="AJ31" s="194">
        <f t="shared" si="16"/>
        <v>1.8930581691991799E-2</v>
      </c>
      <c r="AL31" s="193">
        <v>6770827</v>
      </c>
      <c r="AM31" s="194">
        <f t="shared" si="17"/>
        <v>6.3318819477370262E-3</v>
      </c>
      <c r="AN31" s="194">
        <f t="shared" si="18"/>
        <v>-7.2421417490931006E-3</v>
      </c>
      <c r="AP31" s="193">
        <v>6502229</v>
      </c>
      <c r="AQ31" s="194">
        <f t="shared" si="19"/>
        <v>6.0615031662827473E-3</v>
      </c>
      <c r="AR31" s="194">
        <f t="shared" si="20"/>
        <v>-3.9669895568148483E-2</v>
      </c>
      <c r="AT31" s="193">
        <v>6455131</v>
      </c>
      <c r="AU31" s="194">
        <f t="shared" si="21"/>
        <v>6.0682041018535141E-3</v>
      </c>
      <c r="AV31" s="194">
        <f t="shared" si="22"/>
        <v>-7.2433622377803264E-3</v>
      </c>
      <c r="AX31" s="193">
        <v>6223307</v>
      </c>
      <c r="AY31" s="194">
        <f t="shared" si="23"/>
        <v>6.0356056983858972E-3</v>
      </c>
      <c r="AZ31" s="194">
        <f t="shared" si="24"/>
        <v>-3.5913136387162425E-2</v>
      </c>
      <c r="BB31" s="193">
        <v>6034763</v>
      </c>
      <c r="BC31" s="194">
        <f t="shared" si="25"/>
        <v>5.9144164539941275E-3</v>
      </c>
      <c r="BD31" s="194">
        <f t="shared" si="26"/>
        <v>-3.029643242732516E-2</v>
      </c>
      <c r="BF31" s="193">
        <v>6059711</v>
      </c>
      <c r="BG31" s="194">
        <f t="shared" si="27"/>
        <v>5.870914142989736E-3</v>
      </c>
      <c r="BH31" s="194">
        <f t="shared" si="28"/>
        <v>4.1340480148102099E-3</v>
      </c>
      <c r="BJ31" s="193">
        <v>6288048</v>
      </c>
      <c r="BK31" s="194">
        <f t="shared" si="29"/>
        <v>5.8352880037862266E-3</v>
      </c>
      <c r="BL31" s="194">
        <f t="shared" si="30"/>
        <v>3.7681169943583059E-2</v>
      </c>
      <c r="BN31" s="193">
        <v>6608392</v>
      </c>
      <c r="BO31" s="194">
        <f t="shared" si="31"/>
        <v>5.9329813976872802E-3</v>
      </c>
      <c r="BP31" s="194">
        <f t="shared" si="32"/>
        <v>5.0944903728470159E-2</v>
      </c>
      <c r="BR31" s="193">
        <v>6802830</v>
      </c>
      <c r="BS31" s="194">
        <f t="shared" si="33"/>
        <v>5.8550849623924253E-3</v>
      </c>
      <c r="BT31" s="194">
        <f t="shared" si="34"/>
        <v>2.9422891378114269E-2</v>
      </c>
      <c r="BV31" s="193">
        <v>7048640</v>
      </c>
      <c r="BW31" s="194">
        <f t="shared" si="35"/>
        <v>5.853180551069097E-3</v>
      </c>
      <c r="BX31" s="194">
        <f t="shared" si="36"/>
        <v>3.6133491502801096E-2</v>
      </c>
      <c r="BZ31" s="189"/>
      <c r="CA31" s="194"/>
      <c r="CB31" s="194"/>
    </row>
    <row r="32" spans="2:80" ht="13.15" customHeight="1" outlineLevel="1">
      <c r="B32" s="192" t="s">
        <v>305</v>
      </c>
      <c r="C32" s="193">
        <v>2345067</v>
      </c>
      <c r="D32" s="194">
        <f t="shared" si="0"/>
        <v>3.619762877575245E-3</v>
      </c>
      <c r="F32" s="193">
        <v>2443764</v>
      </c>
      <c r="G32" s="194">
        <f t="shared" si="1"/>
        <v>3.4861460813446067E-3</v>
      </c>
      <c r="H32" s="194">
        <f t="shared" si="2"/>
        <v>4.2087070433382001E-2</v>
      </c>
      <c r="J32" s="193">
        <v>2653286</v>
      </c>
      <c r="K32" s="194">
        <f t="shared" si="3"/>
        <v>3.5398291245970926E-3</v>
      </c>
      <c r="L32" s="194">
        <f t="shared" si="4"/>
        <v>8.5737411632219818E-2</v>
      </c>
      <c r="N32" s="193">
        <v>2831777</v>
      </c>
      <c r="O32" s="194">
        <f t="shared" si="5"/>
        <v>3.5297233087280278E-3</v>
      </c>
      <c r="P32" s="194">
        <f t="shared" si="6"/>
        <v>6.7271677459572743E-2</v>
      </c>
      <c r="R32" s="193">
        <v>2987797</v>
      </c>
      <c r="S32" s="194">
        <f t="shared" si="7"/>
        <v>3.4764584256903068E-3</v>
      </c>
      <c r="T32" s="194">
        <f t="shared" si="8"/>
        <v>5.509614634203186E-2</v>
      </c>
      <c r="V32" s="193">
        <v>3246739</v>
      </c>
      <c r="W32" s="194">
        <f t="shared" si="9"/>
        <v>3.5010670108706786E-3</v>
      </c>
      <c r="X32" s="194">
        <f t="shared" si="10"/>
        <v>8.6666530557464316E-2</v>
      </c>
      <c r="Z32" s="193">
        <v>3482143</v>
      </c>
      <c r="AA32" s="194">
        <f t="shared" si="11"/>
        <v>3.4688814661548899E-3</v>
      </c>
      <c r="AB32" s="194">
        <f t="shared" si="12"/>
        <v>7.2504750150843567E-2</v>
      </c>
      <c r="AD32" s="193">
        <v>3710916</v>
      </c>
      <c r="AE32" s="194">
        <f t="shared" si="13"/>
        <v>3.4502849269064163E-3</v>
      </c>
      <c r="AF32" s="194">
        <f t="shared" si="14"/>
        <v>6.5698910125172816E-2</v>
      </c>
      <c r="AH32" s="193">
        <v>3670174</v>
      </c>
      <c r="AI32" s="194">
        <f t="shared" si="15"/>
        <v>3.3078308958389099E-3</v>
      </c>
      <c r="AJ32" s="194">
        <f t="shared" si="16"/>
        <v>-1.0978960450735098E-2</v>
      </c>
      <c r="AL32" s="193">
        <v>3494076</v>
      </c>
      <c r="AM32" s="194">
        <f t="shared" si="17"/>
        <v>3.2675590069604788E-3</v>
      </c>
      <c r="AN32" s="194">
        <f t="shared" si="18"/>
        <v>-4.7980831426520876E-2</v>
      </c>
      <c r="AP32" s="193">
        <v>3531822</v>
      </c>
      <c r="AQ32" s="194">
        <f t="shared" si="19"/>
        <v>3.2924325236387501E-3</v>
      </c>
      <c r="AR32" s="194">
        <f t="shared" si="20"/>
        <v>1.080285603404163E-2</v>
      </c>
      <c r="AT32" s="193">
        <v>3457047</v>
      </c>
      <c r="AU32" s="194">
        <f t="shared" si="21"/>
        <v>3.2498282042146606E-3</v>
      </c>
      <c r="AV32" s="194">
        <f t="shared" si="22"/>
        <v>-2.1171791783391125E-2</v>
      </c>
      <c r="AX32" s="193">
        <v>3288899</v>
      </c>
      <c r="AY32" s="194">
        <f t="shared" si="23"/>
        <v>3.189702443703272E-3</v>
      </c>
      <c r="AZ32" s="194">
        <f t="shared" si="24"/>
        <v>-4.863919987202947E-2</v>
      </c>
      <c r="BB32" s="193">
        <v>3215026</v>
      </c>
      <c r="BC32" s="194">
        <f t="shared" si="25"/>
        <v>3.1509112577277555E-3</v>
      </c>
      <c r="BD32" s="194">
        <f t="shared" si="26"/>
        <v>-2.2461316081764715E-2</v>
      </c>
      <c r="BF32" s="193">
        <v>3258906</v>
      </c>
      <c r="BG32" s="194">
        <f t="shared" si="27"/>
        <v>3.1573712551760487E-3</v>
      </c>
      <c r="BH32" s="194">
        <f t="shared" si="28"/>
        <v>1.3648412174582791E-2</v>
      </c>
      <c r="BJ32" s="193">
        <v>3394605</v>
      </c>
      <c r="BK32" s="194">
        <f t="shared" si="29"/>
        <v>3.1501823513581232E-3</v>
      </c>
      <c r="BL32" s="194">
        <f t="shared" si="30"/>
        <v>4.1639433601337483E-2</v>
      </c>
      <c r="BN32" s="193">
        <v>3417990</v>
      </c>
      <c r="BO32" s="194">
        <f t="shared" si="31"/>
        <v>3.0686543848308552E-3</v>
      </c>
      <c r="BP32" s="194">
        <f t="shared" si="32"/>
        <v>6.8888721957340859E-3</v>
      </c>
      <c r="BR32" s="193">
        <v>3308187</v>
      </c>
      <c r="BS32" s="194">
        <f t="shared" si="33"/>
        <v>2.8473026602872792E-3</v>
      </c>
      <c r="BT32" s="194">
        <f t="shared" si="34"/>
        <v>-3.2125020845584662E-2</v>
      </c>
      <c r="BV32" s="193">
        <v>3418981</v>
      </c>
      <c r="BW32" s="194">
        <f t="shared" si="35"/>
        <v>2.8391169209485475E-3</v>
      </c>
      <c r="BX32" s="194">
        <f t="shared" si="36"/>
        <v>3.349085163565424E-2</v>
      </c>
      <c r="BZ32" s="189"/>
      <c r="CA32" s="194"/>
      <c r="CB32" s="194"/>
    </row>
    <row r="33" spans="2:80" ht="13.15" customHeight="1" outlineLevel="1">
      <c r="B33" s="192" t="s">
        <v>306</v>
      </c>
      <c r="C33" s="193">
        <v>1439015</v>
      </c>
      <c r="D33" s="194">
        <f t="shared" si="0"/>
        <v>2.2212129023494601E-3</v>
      </c>
      <c r="F33" s="193">
        <v>1486861</v>
      </c>
      <c r="G33" s="194">
        <f t="shared" si="1"/>
        <v>2.121078241865468E-3</v>
      </c>
      <c r="H33" s="194">
        <f t="shared" si="2"/>
        <v>3.324913221891368E-2</v>
      </c>
      <c r="J33" s="193">
        <v>1614696</v>
      </c>
      <c r="K33" s="194">
        <f t="shared" si="3"/>
        <v>2.1542147842978205E-3</v>
      </c>
      <c r="L33" s="194">
        <f t="shared" si="4"/>
        <v>8.5976429538470622E-2</v>
      </c>
      <c r="N33" s="193">
        <v>1727852</v>
      </c>
      <c r="O33" s="194">
        <f t="shared" si="5"/>
        <v>2.1537146033859095E-3</v>
      </c>
      <c r="P33" s="194">
        <f t="shared" si="6"/>
        <v>7.0078825983342918E-2</v>
      </c>
      <c r="R33" s="193">
        <v>1858201</v>
      </c>
      <c r="S33" s="194">
        <f t="shared" si="7"/>
        <v>2.1621142678288226E-3</v>
      </c>
      <c r="T33" s="194">
        <f t="shared" si="8"/>
        <v>7.5439910362693041E-2</v>
      </c>
      <c r="V33" s="193">
        <v>1890208</v>
      </c>
      <c r="W33" s="194">
        <f t="shared" si="9"/>
        <v>2.038274364672936E-3</v>
      </c>
      <c r="X33" s="194">
        <f t="shared" si="10"/>
        <v>1.7224724343599007E-2</v>
      </c>
      <c r="Z33" s="193">
        <v>2009877</v>
      </c>
      <c r="AA33" s="194">
        <f t="shared" si="11"/>
        <v>2.0022225033696178E-3</v>
      </c>
      <c r="AB33" s="194">
        <f t="shared" si="12"/>
        <v>6.330996377118292E-2</v>
      </c>
      <c r="AD33" s="193">
        <v>2157930</v>
      </c>
      <c r="AE33" s="194">
        <f t="shared" si="13"/>
        <v>2.006370759219331E-3</v>
      </c>
      <c r="AF33" s="194">
        <f t="shared" si="14"/>
        <v>7.3662716673706941E-2</v>
      </c>
      <c r="AH33" s="193">
        <v>2223209</v>
      </c>
      <c r="AI33" s="194">
        <f t="shared" si="15"/>
        <v>2.0037195561047314E-3</v>
      </c>
      <c r="AJ33" s="194">
        <f t="shared" si="16"/>
        <v>3.0250749560921886E-2</v>
      </c>
      <c r="AL33" s="193">
        <v>2113835</v>
      </c>
      <c r="AM33" s="194">
        <f t="shared" si="17"/>
        <v>1.9767974690528493E-3</v>
      </c>
      <c r="AN33" s="194">
        <f t="shared" si="18"/>
        <v>-4.9196454314461624E-2</v>
      </c>
      <c r="AP33" s="193">
        <v>2195006</v>
      </c>
      <c r="AQ33" s="194">
        <f t="shared" si="19"/>
        <v>2.0462268891190435E-3</v>
      </c>
      <c r="AR33" s="194">
        <f t="shared" si="20"/>
        <v>3.8399875108511283E-2</v>
      </c>
      <c r="AT33" s="193">
        <v>2186335</v>
      </c>
      <c r="AU33" s="194">
        <f t="shared" si="21"/>
        <v>2.0552839307251707E-3</v>
      </c>
      <c r="AV33" s="194">
        <f t="shared" si="22"/>
        <v>-3.9503308874782039E-3</v>
      </c>
      <c r="AX33" s="193">
        <v>2058314</v>
      </c>
      <c r="AY33" s="194">
        <f t="shared" si="23"/>
        <v>1.9962331454108674E-3</v>
      </c>
      <c r="AZ33" s="194">
        <f t="shared" si="24"/>
        <v>-5.8555070471816961E-2</v>
      </c>
      <c r="BB33" s="193">
        <v>2068895</v>
      </c>
      <c r="BC33" s="194">
        <f t="shared" si="25"/>
        <v>2.0276366494568518E-3</v>
      </c>
      <c r="BD33" s="194">
        <f t="shared" si="26"/>
        <v>5.1406150859392152E-3</v>
      </c>
      <c r="BF33" s="193">
        <v>2091009</v>
      </c>
      <c r="BG33" s="194">
        <f t="shared" si="27"/>
        <v>2.0258613506846821E-3</v>
      </c>
      <c r="BH33" s="194">
        <f t="shared" si="28"/>
        <v>1.0688797643186421E-2</v>
      </c>
      <c r="BJ33" s="193">
        <v>2155048</v>
      </c>
      <c r="BK33" s="194">
        <f t="shared" si="29"/>
        <v>1.9998775044311845E-3</v>
      </c>
      <c r="BL33" s="194">
        <f t="shared" si="30"/>
        <v>3.0625884441434659E-2</v>
      </c>
      <c r="BN33" s="193">
        <v>2185609</v>
      </c>
      <c r="BO33" s="194">
        <f t="shared" si="31"/>
        <v>1.9622288659053365E-3</v>
      </c>
      <c r="BP33" s="194">
        <f t="shared" si="32"/>
        <v>1.4181122647848321E-2</v>
      </c>
      <c r="BR33" s="193">
        <v>2236037</v>
      </c>
      <c r="BS33" s="194">
        <f t="shared" si="33"/>
        <v>1.9245206206906643E-3</v>
      </c>
      <c r="BT33" s="194">
        <f t="shared" si="34"/>
        <v>2.3072745399566053E-2</v>
      </c>
      <c r="BV33" s="193">
        <v>2380731</v>
      </c>
      <c r="BW33" s="194">
        <f t="shared" si="35"/>
        <v>1.9769556093838358E-3</v>
      </c>
      <c r="BX33" s="194">
        <f t="shared" si="36"/>
        <v>6.4710020451361094E-2</v>
      </c>
      <c r="BZ33" s="189"/>
      <c r="CA33" s="194"/>
      <c r="CB33" s="194"/>
    </row>
    <row r="34" spans="2:80" ht="13.15" customHeight="1" outlineLevel="1">
      <c r="B34" s="192" t="s">
        <v>307</v>
      </c>
      <c r="C34" s="193">
        <v>7986921</v>
      </c>
      <c r="D34" s="194">
        <f t="shared" si="0"/>
        <v>1.2328330125291154E-2</v>
      </c>
      <c r="F34" s="193">
        <v>8561296</v>
      </c>
      <c r="G34" s="194">
        <f t="shared" si="1"/>
        <v>1.2213097705683223E-2</v>
      </c>
      <c r="H34" s="194">
        <f t="shared" si="2"/>
        <v>7.1914446130116882E-2</v>
      </c>
      <c r="J34" s="193">
        <v>9100114</v>
      </c>
      <c r="K34" s="194">
        <f t="shared" si="3"/>
        <v>1.2140737400473884E-2</v>
      </c>
      <c r="L34" s="194">
        <f t="shared" si="4"/>
        <v>6.2936499333745788E-2</v>
      </c>
      <c r="N34" s="193">
        <v>9540163</v>
      </c>
      <c r="O34" s="194">
        <f t="shared" si="5"/>
        <v>1.189152101672014E-2</v>
      </c>
      <c r="P34" s="194">
        <f t="shared" si="6"/>
        <v>4.8356427183219974E-2</v>
      </c>
      <c r="R34" s="193">
        <v>10181823</v>
      </c>
      <c r="S34" s="194">
        <f t="shared" si="7"/>
        <v>1.1847084777592772E-2</v>
      </c>
      <c r="T34" s="194">
        <f t="shared" si="8"/>
        <v>6.7258808890372279E-2</v>
      </c>
      <c r="V34" s="193">
        <v>10989099</v>
      </c>
      <c r="W34" s="194">
        <f t="shared" si="9"/>
        <v>1.1849912169746925E-2</v>
      </c>
      <c r="X34" s="194">
        <f t="shared" si="10"/>
        <v>7.9285998195018692E-2</v>
      </c>
      <c r="Z34" s="193">
        <v>11722191</v>
      </c>
      <c r="AA34" s="194">
        <f t="shared" si="11"/>
        <v>1.167754773500906E-2</v>
      </c>
      <c r="AB34" s="194">
        <f t="shared" si="12"/>
        <v>6.671083771290065E-2</v>
      </c>
      <c r="AD34" s="193">
        <v>12507607</v>
      </c>
      <c r="AE34" s="194">
        <f t="shared" si="13"/>
        <v>1.1629152452863169E-2</v>
      </c>
      <c r="AF34" s="194">
        <f t="shared" si="14"/>
        <v>6.7002491257820207E-2</v>
      </c>
      <c r="AH34" s="193">
        <v>12642124</v>
      </c>
      <c r="AI34" s="194">
        <f t="shared" si="15"/>
        <v>1.1394012479034123E-2</v>
      </c>
      <c r="AJ34" s="194">
        <f t="shared" si="16"/>
        <v>1.0754815049753397E-2</v>
      </c>
      <c r="AL34" s="193">
        <v>12166935</v>
      </c>
      <c r="AM34" s="194">
        <f t="shared" si="17"/>
        <v>1.1378166372555346E-2</v>
      </c>
      <c r="AN34" s="194">
        <f t="shared" si="18"/>
        <v>-3.7587750286265154E-2</v>
      </c>
      <c r="AP34" s="193">
        <v>12551888</v>
      </c>
      <c r="AQ34" s="194">
        <f t="shared" si="19"/>
        <v>1.1701111857922325E-2</v>
      </c>
      <c r="AR34" s="194">
        <f t="shared" si="20"/>
        <v>3.1639274805035145E-2</v>
      </c>
      <c r="AT34" s="193">
        <v>12353087</v>
      </c>
      <c r="AU34" s="194">
        <f t="shared" si="21"/>
        <v>1.1612630820962941E-2</v>
      </c>
      <c r="AV34" s="194">
        <f t="shared" si="22"/>
        <v>-1.5838334440205326E-2</v>
      </c>
      <c r="AX34" s="193">
        <v>11942005</v>
      </c>
      <c r="AY34" s="194">
        <f t="shared" si="23"/>
        <v>1.1581821920106605E-2</v>
      </c>
      <c r="AZ34" s="194">
        <f t="shared" si="24"/>
        <v>-3.3277673831650367E-2</v>
      </c>
      <c r="BB34" s="193">
        <v>11824881</v>
      </c>
      <c r="BC34" s="194">
        <f t="shared" si="25"/>
        <v>1.1589066671370944E-2</v>
      </c>
      <c r="BD34" s="194">
        <f t="shared" si="26"/>
        <v>-9.8077332910176951E-3</v>
      </c>
      <c r="BF34" s="193">
        <v>12006555</v>
      </c>
      <c r="BG34" s="194">
        <f t="shared" si="27"/>
        <v>1.1632477779564757E-2</v>
      </c>
      <c r="BH34" s="194">
        <f t="shared" si="28"/>
        <v>1.5363706408546562E-2</v>
      </c>
      <c r="BJ34" s="193">
        <v>12481471</v>
      </c>
      <c r="BK34" s="194">
        <f t="shared" si="29"/>
        <v>1.1582764316669606E-2</v>
      </c>
      <c r="BL34" s="194">
        <f t="shared" si="30"/>
        <v>3.9554726563947762E-2</v>
      </c>
      <c r="BN34" s="193">
        <v>12771216</v>
      </c>
      <c r="BO34" s="194">
        <f t="shared" si="31"/>
        <v>1.1465934065934066E-2</v>
      </c>
      <c r="BP34" s="194">
        <f t="shared" si="32"/>
        <v>2.3214010592180978E-2</v>
      </c>
      <c r="BR34" s="193">
        <v>13341417</v>
      </c>
      <c r="BS34" s="194">
        <f t="shared" si="33"/>
        <v>1.1482740279223009E-2</v>
      </c>
      <c r="BT34" s="194">
        <f t="shared" si="34"/>
        <v>4.4647353861997141E-2</v>
      </c>
      <c r="BV34" s="193">
        <v>13998460</v>
      </c>
      <c r="BW34" s="194">
        <f t="shared" si="35"/>
        <v>1.1624301115806554E-2</v>
      </c>
      <c r="BX34" s="194">
        <f t="shared" si="36"/>
        <v>4.9248366946329725E-2</v>
      </c>
      <c r="BZ34" s="189"/>
      <c r="CA34" s="194"/>
      <c r="CB34" s="194"/>
    </row>
    <row r="35" spans="2:80" ht="13.15" customHeight="1" outlineLevel="1">
      <c r="B35" s="192" t="s">
        <v>308</v>
      </c>
      <c r="C35" s="193">
        <v>2240292</v>
      </c>
      <c r="D35" s="194">
        <f t="shared" si="0"/>
        <v>3.4580358755331086E-3</v>
      </c>
      <c r="F35" s="193">
        <v>2390171</v>
      </c>
      <c r="G35" s="194">
        <f t="shared" si="1"/>
        <v>3.4096931067785271E-3</v>
      </c>
      <c r="H35" s="194">
        <f t="shared" si="2"/>
        <v>6.690154676265414E-2</v>
      </c>
      <c r="J35" s="193">
        <v>2545517</v>
      </c>
      <c r="K35" s="194">
        <f t="shared" si="3"/>
        <v>3.3960512412747881E-3</v>
      </c>
      <c r="L35" s="194">
        <f t="shared" si="4"/>
        <v>6.4993676184674554E-2</v>
      </c>
      <c r="N35" s="193">
        <v>2727703</v>
      </c>
      <c r="O35" s="194">
        <f t="shared" si="5"/>
        <v>3.3999982549428741E-3</v>
      </c>
      <c r="P35" s="194">
        <f t="shared" si="6"/>
        <v>7.157131537522643E-2</v>
      </c>
      <c r="R35" s="193">
        <v>2933450</v>
      </c>
      <c r="S35" s="194">
        <f t="shared" si="7"/>
        <v>3.4132228423956615E-3</v>
      </c>
      <c r="T35" s="194">
        <f t="shared" si="8"/>
        <v>7.542866653737601E-2</v>
      </c>
      <c r="V35" s="193">
        <v>2999112</v>
      </c>
      <c r="W35" s="194">
        <f t="shared" si="9"/>
        <v>3.2340425531914895E-3</v>
      </c>
      <c r="X35" s="194">
        <f t="shared" si="10"/>
        <v>2.2383882459220406E-2</v>
      </c>
      <c r="Z35" s="193">
        <v>3303178</v>
      </c>
      <c r="AA35" s="194">
        <f t="shared" si="11"/>
        <v>3.2905980436790153E-3</v>
      </c>
      <c r="AB35" s="194">
        <f t="shared" si="12"/>
        <v>0.10138534339497829</v>
      </c>
      <c r="AD35" s="193">
        <v>3518477</v>
      </c>
      <c r="AE35" s="194">
        <f t="shared" si="13"/>
        <v>3.2713616149670074E-3</v>
      </c>
      <c r="AF35" s="194">
        <f t="shared" si="14"/>
        <v>6.5179351521474249E-2</v>
      </c>
      <c r="AH35" s="193">
        <v>3579584</v>
      </c>
      <c r="AI35" s="194">
        <f t="shared" si="15"/>
        <v>3.2261845213471156E-3</v>
      </c>
      <c r="AJ35" s="194">
        <f t="shared" si="16"/>
        <v>1.7367457567578182E-2</v>
      </c>
      <c r="AL35" s="193">
        <v>3486507</v>
      </c>
      <c r="AM35" s="194">
        <f t="shared" si="17"/>
        <v>3.2604806966650864E-3</v>
      </c>
      <c r="AN35" s="194">
        <f t="shared" si="18"/>
        <v>-2.6002183493947895E-2</v>
      </c>
      <c r="AP35" s="193">
        <v>3547115</v>
      </c>
      <c r="AQ35" s="194">
        <f t="shared" si="19"/>
        <v>3.3066889529219947E-3</v>
      </c>
      <c r="AR35" s="194">
        <f t="shared" si="20"/>
        <v>1.7383587642302079E-2</v>
      </c>
      <c r="AT35" s="193">
        <v>3596534</v>
      </c>
      <c r="AU35" s="194">
        <f t="shared" si="21"/>
        <v>3.3809542163056997E-3</v>
      </c>
      <c r="AV35" s="194">
        <f t="shared" si="22"/>
        <v>1.3932167409288931E-2</v>
      </c>
      <c r="AX35" s="193">
        <v>3567154</v>
      </c>
      <c r="AY35" s="194">
        <f t="shared" si="23"/>
        <v>3.4595649884249717E-3</v>
      </c>
      <c r="AZ35" s="194">
        <f t="shared" si="24"/>
        <v>-8.1689760196900219E-3</v>
      </c>
      <c r="BB35" s="193">
        <v>3415435</v>
      </c>
      <c r="BC35" s="194">
        <f t="shared" si="25"/>
        <v>3.3473236582028877E-3</v>
      </c>
      <c r="BD35" s="194">
        <f t="shared" si="26"/>
        <v>-4.2532225970619675E-2</v>
      </c>
      <c r="BF35" s="193">
        <v>3370664</v>
      </c>
      <c r="BG35" s="194">
        <f t="shared" si="27"/>
        <v>3.2656473136864705E-3</v>
      </c>
      <c r="BH35" s="194">
        <f t="shared" si="28"/>
        <v>-1.3108432747219623E-2</v>
      </c>
      <c r="BJ35" s="193">
        <v>3472827</v>
      </c>
      <c r="BK35" s="194">
        <f t="shared" si="29"/>
        <v>3.2227721118421662E-3</v>
      </c>
      <c r="BL35" s="194">
        <f t="shared" si="30"/>
        <v>3.0309458314444759E-2</v>
      </c>
      <c r="BN35" s="193">
        <v>3521138</v>
      </c>
      <c r="BO35" s="194">
        <f t="shared" si="31"/>
        <v>3.1612601450836746E-3</v>
      </c>
      <c r="BP35" s="194">
        <f t="shared" si="32"/>
        <v>1.3911145012406312E-2</v>
      </c>
      <c r="BR35" s="193">
        <v>3311593</v>
      </c>
      <c r="BS35" s="194">
        <f t="shared" si="33"/>
        <v>2.8502341490032851E-3</v>
      </c>
      <c r="BT35" s="194">
        <f t="shared" si="34"/>
        <v>-5.9510590042196609E-2</v>
      </c>
      <c r="BV35" s="193">
        <v>3459100</v>
      </c>
      <c r="BW35" s="194">
        <f t="shared" si="35"/>
        <v>2.8724316810339458E-3</v>
      </c>
      <c r="BX35" s="194">
        <f t="shared" si="36"/>
        <v>4.454261136558757E-2</v>
      </c>
      <c r="BZ35" s="189"/>
      <c r="CA35" s="194"/>
      <c r="CB35" s="194"/>
    </row>
    <row r="36" spans="2:80">
      <c r="B36" s="188" t="s">
        <v>309</v>
      </c>
      <c r="C36" s="189">
        <v>21744122</v>
      </c>
      <c r="D36" s="190">
        <f t="shared" si="0"/>
        <v>3.3563461351452724E-2</v>
      </c>
      <c r="F36" s="189">
        <v>23641769</v>
      </c>
      <c r="G36" s="190">
        <f t="shared" si="1"/>
        <v>3.3726112814250642E-2</v>
      </c>
      <c r="H36" s="190">
        <f t="shared" si="2"/>
        <v>8.7271723365054621E-2</v>
      </c>
      <c r="J36" s="189">
        <v>25423376</v>
      </c>
      <c r="K36" s="190">
        <f t="shared" si="3"/>
        <v>3.3918095075458406E-2</v>
      </c>
      <c r="L36" s="190">
        <f t="shared" si="4"/>
        <v>7.5358447161885334E-2</v>
      </c>
      <c r="N36" s="189">
        <v>27577840</v>
      </c>
      <c r="O36" s="190">
        <f t="shared" si="5"/>
        <v>3.4374933002271069E-2</v>
      </c>
      <c r="P36" s="190">
        <f t="shared" si="6"/>
        <v>8.4743426679446454E-2</v>
      </c>
      <c r="R36" s="189">
        <v>29556643</v>
      </c>
      <c r="S36" s="190">
        <f t="shared" si="7"/>
        <v>3.4390703448885722E-2</v>
      </c>
      <c r="T36" s="190">
        <f t="shared" si="8"/>
        <v>7.1753371547590428E-2</v>
      </c>
      <c r="V36" s="189">
        <v>32301036</v>
      </c>
      <c r="W36" s="190">
        <f t="shared" si="9"/>
        <v>3.4831285039094974E-2</v>
      </c>
      <c r="X36" s="190">
        <f t="shared" si="10"/>
        <v>9.2851985930878511E-2</v>
      </c>
      <c r="Z36" s="189">
        <v>35198870</v>
      </c>
      <c r="AA36" s="190">
        <f t="shared" si="11"/>
        <v>3.5064817203829757E-2</v>
      </c>
      <c r="AB36" s="190">
        <f t="shared" si="12"/>
        <v>8.9713345417156365E-2</v>
      </c>
      <c r="AD36" s="189">
        <v>38370244</v>
      </c>
      <c r="AE36" s="190">
        <f t="shared" si="13"/>
        <v>3.5675362771596379E-2</v>
      </c>
      <c r="AF36" s="190">
        <f t="shared" si="14"/>
        <v>9.0098744647200357E-2</v>
      </c>
      <c r="AH36" s="189">
        <v>39926198</v>
      </c>
      <c r="AI36" s="190">
        <f t="shared" si="15"/>
        <v>3.5984427794917E-2</v>
      </c>
      <c r="AJ36" s="190">
        <f t="shared" si="16"/>
        <v>4.0551058262751738E-2</v>
      </c>
      <c r="AL36" s="189">
        <v>38582257</v>
      </c>
      <c r="AM36" s="190">
        <f t="shared" si="17"/>
        <v>3.608101293996295E-2</v>
      </c>
      <c r="AN36" s="190">
        <f t="shared" si="18"/>
        <v>-3.3660630546389569E-2</v>
      </c>
      <c r="AP36" s="189">
        <v>38706827</v>
      </c>
      <c r="AQ36" s="190">
        <f t="shared" si="19"/>
        <v>3.6083249977393685E-2</v>
      </c>
      <c r="AR36" s="190">
        <f t="shared" si="20"/>
        <v>3.2286861808006329E-3</v>
      </c>
      <c r="AT36" s="189">
        <v>38258606</v>
      </c>
      <c r="AU36" s="190">
        <f t="shared" si="21"/>
        <v>3.5965347544518848E-2</v>
      </c>
      <c r="AV36" s="190">
        <f t="shared" si="22"/>
        <v>-1.1579895195232615E-2</v>
      </c>
      <c r="AX36" s="189">
        <v>36890198</v>
      </c>
      <c r="AY36" s="190">
        <f t="shared" si="23"/>
        <v>3.5777551913055879E-2</v>
      </c>
      <c r="AZ36" s="190">
        <f t="shared" si="24"/>
        <v>-3.5767325134637651E-2</v>
      </c>
      <c r="BB36" s="189">
        <v>36153041</v>
      </c>
      <c r="BC36" s="190">
        <f t="shared" si="25"/>
        <v>3.5432069254803265E-2</v>
      </c>
      <c r="BD36" s="190">
        <f t="shared" si="26"/>
        <v>-1.9982462550079072E-2</v>
      </c>
      <c r="BF36" s="189">
        <v>35353236</v>
      </c>
      <c r="BG36" s="190">
        <f t="shared" si="27"/>
        <v>3.4251767655727128E-2</v>
      </c>
      <c r="BH36" s="190">
        <f t="shared" si="28"/>
        <v>-2.212275863598856E-2</v>
      </c>
      <c r="BJ36" s="189">
        <v>37113609</v>
      </c>
      <c r="BK36" s="190">
        <f t="shared" si="29"/>
        <v>3.4441307918596127E-2</v>
      </c>
      <c r="BL36" s="190">
        <f t="shared" si="30"/>
        <v>4.979382933997889E-2</v>
      </c>
      <c r="BN36" s="189">
        <v>38315029</v>
      </c>
      <c r="BO36" s="190">
        <f t="shared" si="31"/>
        <v>3.4399042052718522E-2</v>
      </c>
      <c r="BP36" s="190">
        <f t="shared" si="32"/>
        <v>3.2371413946835403E-2</v>
      </c>
      <c r="BR36" s="189">
        <v>39891219</v>
      </c>
      <c r="BS36" s="190">
        <f t="shared" si="33"/>
        <v>3.4333722362370221E-2</v>
      </c>
      <c r="BT36" s="190">
        <f t="shared" si="34"/>
        <v>4.1137643403584612E-2</v>
      </c>
      <c r="BV36" s="189">
        <v>41521223</v>
      </c>
      <c r="BW36" s="190">
        <f t="shared" si="35"/>
        <v>3.4479164054371174E-2</v>
      </c>
      <c r="BX36" s="190">
        <f t="shared" si="36"/>
        <v>4.0861223117799383E-2</v>
      </c>
      <c r="BZ36" s="189">
        <v>42820105</v>
      </c>
      <c r="CA36" s="190">
        <f>BZ36/BZ$70</f>
        <v>3.4399958385953409E-2</v>
      </c>
      <c r="CB36" s="190">
        <f>IF(BV36&gt;0,(BZ36/BV36-1),"")</f>
        <v>3.1282363720355644E-2</v>
      </c>
    </row>
    <row r="37" spans="2:80" ht="13.15" customHeight="1" outlineLevel="1">
      <c r="B37" s="192" t="s">
        <v>310</v>
      </c>
      <c r="C37" s="193">
        <v>4275480</v>
      </c>
      <c r="D37" s="194">
        <f t="shared" si="0"/>
        <v>6.5994804360879275E-3</v>
      </c>
      <c r="F37" s="193">
        <v>4711419</v>
      </c>
      <c r="G37" s="194">
        <f t="shared" si="1"/>
        <v>6.7210642616973354E-3</v>
      </c>
      <c r="H37" s="194">
        <f t="shared" si="2"/>
        <v>0.10196258665693669</v>
      </c>
      <c r="J37" s="193">
        <v>5134267</v>
      </c>
      <c r="K37" s="194">
        <f t="shared" si="3"/>
        <v>6.849780935812325E-3</v>
      </c>
      <c r="L37" s="194">
        <f t="shared" si="4"/>
        <v>8.974960622266881E-2</v>
      </c>
      <c r="N37" s="193">
        <v>5356193</v>
      </c>
      <c r="O37" s="194">
        <f t="shared" si="5"/>
        <v>6.6763305437348708E-3</v>
      </c>
      <c r="P37" s="194">
        <f t="shared" si="6"/>
        <v>4.3224475859942713E-2</v>
      </c>
      <c r="R37" s="193">
        <v>5721425</v>
      </c>
      <c r="S37" s="194">
        <f t="shared" si="7"/>
        <v>6.6571778966928348E-3</v>
      </c>
      <c r="T37" s="194">
        <f t="shared" si="8"/>
        <v>6.8188730316476542E-2</v>
      </c>
      <c r="V37" s="193">
        <v>6169628</v>
      </c>
      <c r="W37" s="194">
        <f t="shared" si="9"/>
        <v>6.6529157595187184E-3</v>
      </c>
      <c r="X37" s="194">
        <f t="shared" si="10"/>
        <v>7.8337651896162264E-2</v>
      </c>
      <c r="Z37" s="193">
        <v>6632333</v>
      </c>
      <c r="AA37" s="194">
        <f t="shared" si="11"/>
        <v>6.6070741555035103E-3</v>
      </c>
      <c r="AB37" s="194">
        <f t="shared" si="12"/>
        <v>7.4997228358014478E-2</v>
      </c>
      <c r="AD37" s="193">
        <v>7003100</v>
      </c>
      <c r="AE37" s="194">
        <f t="shared" si="13"/>
        <v>6.5112469189866663E-3</v>
      </c>
      <c r="AF37" s="194">
        <f t="shared" si="14"/>
        <v>5.5902953003113653E-2</v>
      </c>
      <c r="AH37" s="193">
        <v>7395694</v>
      </c>
      <c r="AI37" s="194">
        <f t="shared" si="15"/>
        <v>6.6655436797738886E-3</v>
      </c>
      <c r="AJ37" s="194">
        <f t="shared" si="16"/>
        <v>5.6060030557895768E-2</v>
      </c>
      <c r="AL37" s="193">
        <v>7386177</v>
      </c>
      <c r="AM37" s="194">
        <f t="shared" si="17"/>
        <v>6.9073395035924596E-3</v>
      </c>
      <c r="AN37" s="194">
        <f t="shared" si="18"/>
        <v>-1.286829876952722E-3</v>
      </c>
      <c r="AP37" s="193">
        <v>7381894</v>
      </c>
      <c r="AQ37" s="194">
        <f t="shared" si="19"/>
        <v>6.8815438296872681E-3</v>
      </c>
      <c r="AR37" s="194">
        <f t="shared" si="20"/>
        <v>-5.7986695959222345E-4</v>
      </c>
      <c r="AT37" s="193">
        <v>7240945</v>
      </c>
      <c r="AU37" s="194">
        <f t="shared" si="21"/>
        <v>6.8069156381637642E-3</v>
      </c>
      <c r="AV37" s="194">
        <f t="shared" si="22"/>
        <v>-1.9093880242658567E-2</v>
      </c>
      <c r="AX37" s="193">
        <v>7042483</v>
      </c>
      <c r="AY37" s="194">
        <f t="shared" si="23"/>
        <v>6.8300745127286514E-3</v>
      </c>
      <c r="AZ37" s="194">
        <f t="shared" si="24"/>
        <v>-2.7408300988337797E-2</v>
      </c>
      <c r="BB37" s="193">
        <v>6975144</v>
      </c>
      <c r="BC37" s="194">
        <f t="shared" si="25"/>
        <v>6.8360441731644501E-3</v>
      </c>
      <c r="BD37" s="194">
        <f t="shared" si="26"/>
        <v>-9.5618264183243706E-3</v>
      </c>
      <c r="BF37" s="193">
        <v>6878878</v>
      </c>
      <c r="BG37" s="194">
        <f t="shared" si="27"/>
        <v>6.6645591081985513E-3</v>
      </c>
      <c r="BH37" s="194">
        <f t="shared" si="28"/>
        <v>-1.3801292131029874E-2</v>
      </c>
      <c r="BJ37" s="193">
        <v>7288161</v>
      </c>
      <c r="BK37" s="194">
        <f t="shared" si="29"/>
        <v>6.7633896008686047E-3</v>
      </c>
      <c r="BL37" s="194">
        <f t="shared" si="30"/>
        <v>5.9498511239769014E-2</v>
      </c>
      <c r="BN37" s="193">
        <v>7498087</v>
      </c>
      <c r="BO37" s="194">
        <f t="shared" si="31"/>
        <v>6.731745133951016E-3</v>
      </c>
      <c r="BP37" s="194">
        <f t="shared" si="32"/>
        <v>2.8803699588963561E-2</v>
      </c>
      <c r="BR37" s="193">
        <v>7907760</v>
      </c>
      <c r="BS37" s="194">
        <f t="shared" si="33"/>
        <v>6.8060802140003972E-3</v>
      </c>
      <c r="BT37" s="194">
        <f t="shared" si="34"/>
        <v>5.4637002744833518E-2</v>
      </c>
      <c r="BV37" s="193">
        <v>8235408</v>
      </c>
      <c r="BW37" s="194">
        <f t="shared" si="35"/>
        <v>6.8386709969183905E-3</v>
      </c>
      <c r="BX37" s="194">
        <f t="shared" si="36"/>
        <v>4.1433730917478595E-2</v>
      </c>
      <c r="BZ37" s="189"/>
      <c r="CA37" s="194"/>
      <c r="CB37" s="194"/>
    </row>
    <row r="38" spans="2:80" ht="13.15" customHeight="1" outlineLevel="1">
      <c r="B38" s="192" t="s">
        <v>311</v>
      </c>
      <c r="C38" s="193">
        <v>5964857</v>
      </c>
      <c r="D38" s="194">
        <f t="shared" si="0"/>
        <v>9.2071433091868351E-3</v>
      </c>
      <c r="F38" s="193">
        <v>6339133</v>
      </c>
      <c r="G38" s="194">
        <f t="shared" si="1"/>
        <v>9.0430760364226172E-3</v>
      </c>
      <c r="H38" s="194">
        <f t="shared" si="2"/>
        <v>6.274685210391473E-2</v>
      </c>
      <c r="J38" s="193">
        <v>6857758</v>
      </c>
      <c r="K38" s="194">
        <f t="shared" si="3"/>
        <v>9.1491424210728544E-3</v>
      </c>
      <c r="L38" s="194">
        <f t="shared" si="4"/>
        <v>8.1813238498072316E-2</v>
      </c>
      <c r="N38" s="193">
        <v>7547690</v>
      </c>
      <c r="O38" s="194">
        <f t="shared" si="5"/>
        <v>9.4079644407216566E-3</v>
      </c>
      <c r="P38" s="194">
        <f t="shared" si="6"/>
        <v>0.10060605813153511</v>
      </c>
      <c r="R38" s="193">
        <v>8118560</v>
      </c>
      <c r="S38" s="194">
        <f t="shared" si="7"/>
        <v>9.4463701236972581E-3</v>
      </c>
      <c r="T38" s="194">
        <f t="shared" si="8"/>
        <v>7.5635061853361663E-2</v>
      </c>
      <c r="V38" s="193">
        <v>8512271</v>
      </c>
      <c r="W38" s="194">
        <f t="shared" si="9"/>
        <v>9.1790658829339726E-3</v>
      </c>
      <c r="X38" s="194">
        <f t="shared" si="10"/>
        <v>4.8495176484499636E-2</v>
      </c>
      <c r="Z38" s="193">
        <v>9220280</v>
      </c>
      <c r="AA38" s="194">
        <f t="shared" si="11"/>
        <v>9.1851651137700562E-3</v>
      </c>
      <c r="AB38" s="194">
        <f t="shared" si="12"/>
        <v>8.3175100980690031E-2</v>
      </c>
      <c r="AD38" s="193">
        <v>10050459</v>
      </c>
      <c r="AE38" s="194">
        <f t="shared" si="13"/>
        <v>9.3445788576704339E-3</v>
      </c>
      <c r="AF38" s="194">
        <f t="shared" si="14"/>
        <v>9.0038371936643991E-2</v>
      </c>
      <c r="AH38" s="193">
        <v>10392457</v>
      </c>
      <c r="AI38" s="194">
        <f t="shared" si="15"/>
        <v>9.366447026292855E-3</v>
      </c>
      <c r="AJ38" s="194">
        <f t="shared" si="16"/>
        <v>3.4028097622208042E-2</v>
      </c>
      <c r="AL38" s="193">
        <v>9936341</v>
      </c>
      <c r="AM38" s="194">
        <f t="shared" si="17"/>
        <v>9.2921792573431982E-3</v>
      </c>
      <c r="AN38" s="194">
        <f t="shared" si="18"/>
        <v>-4.3889139979121361E-2</v>
      </c>
      <c r="AP38" s="193">
        <v>10106793</v>
      </c>
      <c r="AQ38" s="194">
        <f t="shared" si="19"/>
        <v>9.4217471839986421E-3</v>
      </c>
      <c r="AR38" s="194">
        <f t="shared" si="20"/>
        <v>1.7154403215429159E-2</v>
      </c>
      <c r="AT38" s="193">
        <v>10024987</v>
      </c>
      <c r="AU38" s="194">
        <f t="shared" si="21"/>
        <v>9.4240794237062196E-3</v>
      </c>
      <c r="AV38" s="194">
        <f t="shared" si="22"/>
        <v>-8.0941600367198108E-3</v>
      </c>
      <c r="AX38" s="193">
        <v>9717498</v>
      </c>
      <c r="AY38" s="194">
        <f t="shared" si="23"/>
        <v>9.4244083254857204E-3</v>
      </c>
      <c r="AZ38" s="194">
        <f t="shared" si="24"/>
        <v>-3.0672259225872356E-2</v>
      </c>
      <c r="BB38" s="193">
        <v>9400805</v>
      </c>
      <c r="BC38" s="194">
        <f t="shared" si="25"/>
        <v>9.2133321180616814E-3</v>
      </c>
      <c r="BD38" s="194">
        <f t="shared" si="26"/>
        <v>-3.2589973262664884E-2</v>
      </c>
      <c r="BF38" s="193">
        <v>9138843</v>
      </c>
      <c r="BG38" s="194">
        <f t="shared" si="27"/>
        <v>8.8541124517757946E-3</v>
      </c>
      <c r="BH38" s="194">
        <f t="shared" si="28"/>
        <v>-2.7865911483112349E-2</v>
      </c>
      <c r="BJ38" s="193">
        <v>9844757</v>
      </c>
      <c r="BK38" s="194">
        <f t="shared" si="29"/>
        <v>9.1359023376237723E-3</v>
      </c>
      <c r="BL38" s="194">
        <f t="shared" si="30"/>
        <v>7.7243257160671153E-2</v>
      </c>
      <c r="BN38" s="193">
        <v>9942255</v>
      </c>
      <c r="BO38" s="194">
        <f t="shared" si="31"/>
        <v>8.9261069812540395E-3</v>
      </c>
      <c r="BP38" s="194">
        <f t="shared" si="32"/>
        <v>9.9035456131624233E-3</v>
      </c>
      <c r="BR38" s="193">
        <v>10261354</v>
      </c>
      <c r="BS38" s="194">
        <f t="shared" si="33"/>
        <v>8.8317802295787735E-3</v>
      </c>
      <c r="BT38" s="194">
        <f t="shared" si="34"/>
        <v>3.2095233928319145E-2</v>
      </c>
      <c r="BV38" s="193">
        <v>10689033</v>
      </c>
      <c r="BW38" s="194">
        <f t="shared" si="35"/>
        <v>8.8761576794013815E-3</v>
      </c>
      <c r="BX38" s="194">
        <f t="shared" si="36"/>
        <v>4.167861278345919E-2</v>
      </c>
      <c r="BZ38" s="189"/>
      <c r="CA38" s="194"/>
      <c r="CB38" s="194"/>
    </row>
    <row r="39" spans="2:80" ht="13.15" customHeight="1" outlineLevel="1">
      <c r="B39" s="192" t="s">
        <v>312</v>
      </c>
      <c r="C39" s="193">
        <v>2411147</v>
      </c>
      <c r="D39" s="194">
        <f t="shared" ref="D39:D70" si="37">C39/C$70</f>
        <v>3.7217616396362746E-3</v>
      </c>
      <c r="F39" s="193">
        <v>2567803</v>
      </c>
      <c r="G39" s="194">
        <f t="shared" ref="G39:G70" si="38">F39/F$70</f>
        <v>3.6630936400220832E-3</v>
      </c>
      <c r="H39" s="194">
        <f t="shared" ref="H39:H70" si="39">IF(C39&gt;0,(F39/C39-1),"")</f>
        <v>6.4971567473903535E-2</v>
      </c>
      <c r="J39" s="193">
        <v>2706503</v>
      </c>
      <c r="K39" s="194">
        <f t="shared" ref="K39:K70" si="40">J39/J$70</f>
        <v>3.6108275343138302E-3</v>
      </c>
      <c r="L39" s="194">
        <f t="shared" ref="L39:L70" si="41">IF(F39&gt;0,(J39/F39-1),"")</f>
        <v>5.4015047104470248E-2</v>
      </c>
      <c r="N39" s="193">
        <v>2910525</v>
      </c>
      <c r="O39" s="194">
        <f t="shared" ref="O39:O70" si="42">N39/N$70</f>
        <v>3.6278802791094226E-3</v>
      </c>
      <c r="P39" s="194">
        <f t="shared" ref="P39:P70" si="43">IF(J39&gt;0,(N39/J39-1),"")</f>
        <v>7.5382144412919461E-2</v>
      </c>
      <c r="R39" s="193">
        <v>3229400</v>
      </c>
      <c r="S39" s="194">
        <f t="shared" ref="S39:S70" si="44">R39/R$70</f>
        <v>3.757576180685728E-3</v>
      </c>
      <c r="T39" s="194">
        <f t="shared" ref="T39:T70" si="45">IF(N39&gt;0,(R39/N39-1),"")</f>
        <v>0.10955927195265458</v>
      </c>
      <c r="V39" s="193">
        <v>3471705</v>
      </c>
      <c r="W39" s="194">
        <f t="shared" ref="W39:W70" si="46">V39/V$70</f>
        <v>3.7436553560279374E-3</v>
      </c>
      <c r="X39" s="194">
        <f t="shared" ref="X39:X70" si="47">IF(R39&gt;0,(V39/R39-1),"")</f>
        <v>7.5030965504428115E-2</v>
      </c>
      <c r="Z39" s="193">
        <v>3789098</v>
      </c>
      <c r="AA39" s="194">
        <f t="shared" ref="AA39:AA70" si="48">Z39/Z$70</f>
        <v>3.774667446352594E-3</v>
      </c>
      <c r="AB39" s="194">
        <f t="shared" ref="AB39:AB70" si="49">IF(V39&gt;0,(Z39/V39-1),"")</f>
        <v>9.1422802340636711E-2</v>
      </c>
      <c r="AD39" s="193">
        <v>4171301</v>
      </c>
      <c r="AE39" s="194">
        <f t="shared" ref="AE39:AE70" si="50">AD39/AD$70</f>
        <v>3.8783354206588512E-3</v>
      </c>
      <c r="AF39" s="194">
        <f t="shared" ref="AF39:AF70" si="51">IF(Z39&gt;0,(AD39/Z39-1),"")</f>
        <v>0.10086912505298096</v>
      </c>
      <c r="AH39" s="193">
        <v>4203843</v>
      </c>
      <c r="AI39" s="194">
        <f t="shared" ref="AI39:AI70" si="52">AH39/AH$70</f>
        <v>3.7888126711856525E-3</v>
      </c>
      <c r="AJ39" s="194">
        <f t="shared" ref="AJ39:AJ70" si="53">IF(AD39&gt;0,(AH39/AD39-1),"")</f>
        <v>7.8014029675632646E-3</v>
      </c>
      <c r="AL39" s="193">
        <v>4057035</v>
      </c>
      <c r="AM39" s="194">
        <f t="shared" ref="AM39:AM70" si="54">AL39/AL$70</f>
        <v>3.7940220120580965E-3</v>
      </c>
      <c r="AN39" s="194">
        <f t="shared" ref="AN39:AN70" si="55">IF(AH39&gt;0,(AL39/AH39-1),"")</f>
        <v>-3.4922331780706362E-2</v>
      </c>
      <c r="AP39" s="193">
        <v>4179494</v>
      </c>
      <c r="AQ39" s="194">
        <f t="shared" ref="AQ39:AQ70" si="56">AP39/AP$70</f>
        <v>3.8962048421333278E-3</v>
      </c>
      <c r="AR39" s="194">
        <f t="shared" ref="AR39:AR70" si="57">IF(AL39&gt;0,(AP39/AL39-1),"")</f>
        <v>3.0184358774326681E-2</v>
      </c>
      <c r="AT39" s="193">
        <v>4216842</v>
      </c>
      <c r="AU39" s="194">
        <f t="shared" ref="AU39:AU70" si="58">AT39/AT$70</f>
        <v>3.9640803449640565E-3</v>
      </c>
      <c r="AV39" s="194">
        <f t="shared" ref="AV39:AV70" si="59">IF(AP39&gt;0,(AT39/AP39-1),"")</f>
        <v>8.9360099571862417E-3</v>
      </c>
      <c r="AX39" s="193">
        <v>4088970</v>
      </c>
      <c r="AY39" s="194">
        <f t="shared" ref="AY39:AY70" si="60">AX39/AX$70</f>
        <v>3.9656424843783188E-3</v>
      </c>
      <c r="AZ39" s="194">
        <f t="shared" ref="AZ39:AZ70" si="61">IF(AT39&gt;0,(AX39/AT39-1),"")</f>
        <v>-3.0324114586223527E-2</v>
      </c>
      <c r="BB39" s="193">
        <v>4022747</v>
      </c>
      <c r="BC39" s="194">
        <f t="shared" ref="BC39:BC70" si="62">BB39/BB$70</f>
        <v>3.9425245112451827E-3</v>
      </c>
      <c r="BD39" s="194">
        <f t="shared" ref="BD39:BD70" si="63">IF(AX39&gt;0,(BB39/AX39-1),"")</f>
        <v>-1.6195521121456058E-2</v>
      </c>
      <c r="BF39" s="193">
        <v>3925817</v>
      </c>
      <c r="BG39" s="194">
        <f t="shared" ref="BG39:BG70" si="64">BF39/BF$70</f>
        <v>3.8035039209113335E-3</v>
      </c>
      <c r="BH39" s="194">
        <f t="shared" ref="BH39:BH70" si="65">IF(BB39&gt;0,(BF39/BB39-1),"")</f>
        <v>-2.4095475057218319E-2</v>
      </c>
      <c r="BJ39" s="193">
        <v>4130970</v>
      </c>
      <c r="BK39" s="194">
        <f t="shared" ref="BK39:BK70" si="66">BJ39/BJ$70</f>
        <v>3.8335266659861359E-3</v>
      </c>
      <c r="BL39" s="194">
        <f t="shared" ref="BL39:BL70" si="67">IF(BF39&gt;0,(BJ39/BF39-1),"")</f>
        <v>5.2257402726617164E-2</v>
      </c>
      <c r="BN39" s="193">
        <v>4234156</v>
      </c>
      <c r="BO39" s="194">
        <f t="shared" ref="BO39:BO70" si="68">BN39/BN$70</f>
        <v>3.8014041514041513E-3</v>
      </c>
      <c r="BP39" s="194">
        <f t="shared" ref="BP39:BP70" si="69">IF(BJ39&gt;0,(BN39/BJ39-1),"")</f>
        <v>2.4978636978724156E-2</v>
      </c>
      <c r="BR39" s="193">
        <v>4373685</v>
      </c>
      <c r="BS39" s="194">
        <f t="shared" ref="BS39:BS70" si="70">BR39/BR$70</f>
        <v>3.7643594318454692E-3</v>
      </c>
      <c r="BT39" s="194">
        <f t="shared" ref="BT39:BT70" si="71">IF(BN39&gt;0,(BR39/BN39-1),"")</f>
        <v>3.2953202480022092E-2</v>
      </c>
      <c r="BV39" s="193">
        <v>4536392</v>
      </c>
      <c r="BW39" s="194">
        <f t="shared" ref="BW39:BW70" si="72">BV39/BV$70</f>
        <v>3.7670134134280431E-3</v>
      </c>
      <c r="BX39" s="194">
        <f t="shared" ref="BX39:BX70" si="73">IF(BR39&gt;0,(BV39/BR39-1),"")</f>
        <v>3.7201353092415124E-2</v>
      </c>
      <c r="BZ39" s="189"/>
      <c r="CA39" s="194"/>
      <c r="CB39" s="194"/>
    </row>
    <row r="40" spans="2:80" ht="13.15" customHeight="1" outlineLevel="1">
      <c r="B40" s="192" t="s">
        <v>313</v>
      </c>
      <c r="C40" s="193">
        <v>2364727</v>
      </c>
      <c r="D40" s="194">
        <f t="shared" si="37"/>
        <v>3.6501093615661628E-3</v>
      </c>
      <c r="F40" s="193">
        <v>2653748</v>
      </c>
      <c r="G40" s="194">
        <f t="shared" si="38"/>
        <v>3.7856982880000228E-3</v>
      </c>
      <c r="H40" s="194">
        <f t="shared" si="39"/>
        <v>0.12222171946275395</v>
      </c>
      <c r="J40" s="193">
        <v>2911345</v>
      </c>
      <c r="K40" s="194">
        <f t="shared" si="40"/>
        <v>3.8841134437637417E-3</v>
      </c>
      <c r="L40" s="194">
        <f t="shared" si="41"/>
        <v>9.7069126382761217E-2</v>
      </c>
      <c r="N40" s="193">
        <v>3167724</v>
      </c>
      <c r="O40" s="194">
        <f t="shared" si="42"/>
        <v>3.9484709560170814E-3</v>
      </c>
      <c r="P40" s="194">
        <f t="shared" si="43"/>
        <v>8.8062046923329307E-2</v>
      </c>
      <c r="R40" s="193">
        <v>3400557</v>
      </c>
      <c r="S40" s="194">
        <f t="shared" si="44"/>
        <v>3.9567263219991693E-3</v>
      </c>
      <c r="T40" s="194">
        <f t="shared" si="45"/>
        <v>7.3501668705985734E-2</v>
      </c>
      <c r="V40" s="193">
        <v>3854711</v>
      </c>
      <c r="W40" s="194">
        <f t="shared" si="46"/>
        <v>4.1566635071498895E-3</v>
      </c>
      <c r="X40" s="194">
        <f t="shared" si="47"/>
        <v>0.13355282678690572</v>
      </c>
      <c r="Z40" s="193">
        <v>4169005</v>
      </c>
      <c r="AA40" s="194">
        <f t="shared" si="48"/>
        <v>4.1531275932111542E-3</v>
      </c>
      <c r="AB40" s="194">
        <f t="shared" si="49"/>
        <v>8.1535035959894309E-2</v>
      </c>
      <c r="AD40" s="193">
        <v>4605909</v>
      </c>
      <c r="AE40" s="194">
        <f t="shared" si="50"/>
        <v>4.2824193264958312E-3</v>
      </c>
      <c r="AF40" s="194">
        <f t="shared" si="51"/>
        <v>0.10479814727974657</v>
      </c>
      <c r="AH40" s="193">
        <v>4912131</v>
      </c>
      <c r="AI40" s="194">
        <f t="shared" si="52"/>
        <v>4.4271739394938989E-3</v>
      </c>
      <c r="AJ40" s="194">
        <f t="shared" si="53"/>
        <v>6.6484596200228951E-2</v>
      </c>
      <c r="AL40" s="193">
        <v>4719843</v>
      </c>
      <c r="AM40" s="194">
        <f t="shared" si="54"/>
        <v>4.4138609194789603E-3</v>
      </c>
      <c r="AN40" s="194">
        <f t="shared" si="55"/>
        <v>-3.9145535817346921E-2</v>
      </c>
      <c r="AP40" s="193">
        <v>4835907</v>
      </c>
      <c r="AQ40" s="194">
        <f t="shared" si="56"/>
        <v>4.5081256892596224E-3</v>
      </c>
      <c r="AR40" s="194">
        <f t="shared" si="57"/>
        <v>2.4590648460128817E-2</v>
      </c>
      <c r="AT40" s="193">
        <v>4875105</v>
      </c>
      <c r="AU40" s="194">
        <f t="shared" si="58"/>
        <v>4.5828864136090467E-3</v>
      </c>
      <c r="AV40" s="194">
        <f t="shared" si="59"/>
        <v>8.1056149342821904E-3</v>
      </c>
      <c r="AX40" s="193">
        <v>4709178</v>
      </c>
      <c r="AY40" s="194">
        <f t="shared" si="60"/>
        <v>4.5671443770190839E-3</v>
      </c>
      <c r="AZ40" s="194">
        <f t="shared" si="61"/>
        <v>-3.4035574618392794E-2</v>
      </c>
      <c r="BB40" s="193">
        <v>4560809</v>
      </c>
      <c r="BC40" s="194">
        <f t="shared" si="62"/>
        <v>4.4698563627311467E-3</v>
      </c>
      <c r="BD40" s="194">
        <f t="shared" si="63"/>
        <v>-3.1506347816965041E-2</v>
      </c>
      <c r="BF40" s="193">
        <v>4352044</v>
      </c>
      <c r="BG40" s="194">
        <f t="shared" si="64"/>
        <v>4.2164513572534434E-3</v>
      </c>
      <c r="BH40" s="194">
        <f t="shared" si="65"/>
        <v>-4.5773677433104565E-2</v>
      </c>
      <c r="BJ40" s="193">
        <v>4376161</v>
      </c>
      <c r="BK40" s="194">
        <f t="shared" si="66"/>
        <v>4.0610631130578419E-3</v>
      </c>
      <c r="BL40" s="194">
        <f t="shared" si="67"/>
        <v>5.5415340469904262E-3</v>
      </c>
      <c r="BN40" s="193">
        <v>4649491</v>
      </c>
      <c r="BO40" s="194">
        <f t="shared" si="68"/>
        <v>4.1742898441427855E-3</v>
      </c>
      <c r="BP40" s="194">
        <f t="shared" si="69"/>
        <v>6.2458853776174994E-2</v>
      </c>
      <c r="BR40" s="193">
        <v>4987679</v>
      </c>
      <c r="BS40" s="194">
        <f t="shared" si="70"/>
        <v>4.2928140656374614E-3</v>
      </c>
      <c r="BT40" s="194">
        <f t="shared" si="71"/>
        <v>7.2736564066905318E-2</v>
      </c>
      <c r="BV40" s="193">
        <v>5245815</v>
      </c>
      <c r="BW40" s="194">
        <f t="shared" si="72"/>
        <v>4.3561172555991699E-3</v>
      </c>
      <c r="BX40" s="194">
        <f t="shared" si="73"/>
        <v>5.1754734015561077E-2</v>
      </c>
      <c r="BZ40" s="189"/>
      <c r="CA40" s="194"/>
      <c r="CB40" s="194"/>
    </row>
    <row r="41" spans="2:80" ht="13.15" customHeight="1" outlineLevel="1">
      <c r="B41" s="192" t="s">
        <v>314</v>
      </c>
      <c r="C41" s="193">
        <v>6727911</v>
      </c>
      <c r="D41" s="194">
        <f t="shared" si="37"/>
        <v>1.0384966604975527E-2</v>
      </c>
      <c r="F41" s="193">
        <v>7369666</v>
      </c>
      <c r="G41" s="194">
        <f t="shared" si="38"/>
        <v>1.0513180588108583E-2</v>
      </c>
      <c r="H41" s="194">
        <f t="shared" si="39"/>
        <v>9.5386963353112142E-2</v>
      </c>
      <c r="J41" s="193">
        <v>7813503</v>
      </c>
      <c r="K41" s="194">
        <f t="shared" si="40"/>
        <v>1.0424230740495656E-2</v>
      </c>
      <c r="L41" s="194">
        <f t="shared" si="41"/>
        <v>6.0224846010660471E-2</v>
      </c>
      <c r="N41" s="193">
        <v>8595708</v>
      </c>
      <c r="O41" s="194">
        <f t="shared" si="42"/>
        <v>1.0714286782688036E-2</v>
      </c>
      <c r="P41" s="194">
        <f t="shared" si="43"/>
        <v>0.10010938755638787</v>
      </c>
      <c r="R41" s="193">
        <v>9086701</v>
      </c>
      <c r="S41" s="194">
        <f t="shared" si="44"/>
        <v>1.0572852925810734E-2</v>
      </c>
      <c r="T41" s="194">
        <f t="shared" si="45"/>
        <v>5.7120716525037807E-2</v>
      </c>
      <c r="V41" s="193">
        <v>10292721</v>
      </c>
      <c r="W41" s="194">
        <f t="shared" si="46"/>
        <v>1.1098984533464459E-2</v>
      </c>
      <c r="X41" s="194">
        <f t="shared" si="47"/>
        <v>0.13272363644407359</v>
      </c>
      <c r="Z41" s="193">
        <v>11388154</v>
      </c>
      <c r="AA41" s="194">
        <f t="shared" si="48"/>
        <v>1.1344782894992444E-2</v>
      </c>
      <c r="AB41" s="194">
        <f t="shared" si="49"/>
        <v>0.1064279309620848</v>
      </c>
      <c r="AD41" s="193">
        <v>12539475</v>
      </c>
      <c r="AE41" s="194">
        <f t="shared" si="50"/>
        <v>1.16587822477846E-2</v>
      </c>
      <c r="AF41" s="194">
        <f t="shared" si="51"/>
        <v>0.10109812354135705</v>
      </c>
      <c r="AH41" s="193">
        <v>13022073</v>
      </c>
      <c r="AI41" s="194">
        <f t="shared" si="52"/>
        <v>1.1736450478170703E-2</v>
      </c>
      <c r="AJ41" s="194">
        <f t="shared" si="53"/>
        <v>3.8486300263766982E-2</v>
      </c>
      <c r="AL41" s="193">
        <v>12482861</v>
      </c>
      <c r="AM41" s="194">
        <f t="shared" si="54"/>
        <v>1.1673611247490235E-2</v>
      </c>
      <c r="AN41" s="194">
        <f t="shared" si="55"/>
        <v>-4.1407539337246835E-2</v>
      </c>
      <c r="AP41" s="193">
        <v>12202739</v>
      </c>
      <c r="AQ41" s="194">
        <f t="shared" si="56"/>
        <v>1.1375628432314822E-2</v>
      </c>
      <c r="AR41" s="194">
        <f t="shared" si="57"/>
        <v>-2.2440528657653114E-2</v>
      </c>
      <c r="AT41" s="193">
        <v>11900727</v>
      </c>
      <c r="AU41" s="194">
        <f t="shared" si="58"/>
        <v>1.1187385724075757E-2</v>
      </c>
      <c r="AV41" s="194">
        <f t="shared" si="59"/>
        <v>-2.4749525495874281E-2</v>
      </c>
      <c r="AX41" s="193">
        <v>11332069</v>
      </c>
      <c r="AY41" s="194">
        <f t="shared" si="60"/>
        <v>1.0990282213444101E-2</v>
      </c>
      <c r="AZ41" s="194">
        <f t="shared" si="61"/>
        <v>-4.7783467346154573E-2</v>
      </c>
      <c r="BB41" s="193">
        <v>11193536</v>
      </c>
      <c r="BC41" s="194">
        <f t="shared" si="62"/>
        <v>1.0970312089600804E-2</v>
      </c>
      <c r="BD41" s="194">
        <f t="shared" si="63"/>
        <v>-1.2224863791422402E-2</v>
      </c>
      <c r="BF41" s="193">
        <v>11057654</v>
      </c>
      <c r="BG41" s="194">
        <f t="shared" si="64"/>
        <v>1.0713140817588005E-2</v>
      </c>
      <c r="BH41" s="194">
        <f t="shared" si="65"/>
        <v>-1.2139327554760215E-2</v>
      </c>
      <c r="BJ41" s="193">
        <v>11473560</v>
      </c>
      <c r="BK41" s="194">
        <f t="shared" si="66"/>
        <v>1.0647426201059773E-2</v>
      </c>
      <c r="BL41" s="194">
        <f t="shared" si="67"/>
        <v>3.7612498998431221E-2</v>
      </c>
      <c r="BN41" s="193">
        <v>11991040</v>
      </c>
      <c r="BO41" s="194">
        <f t="shared" si="68"/>
        <v>1.0765495941966531E-2</v>
      </c>
      <c r="BP41" s="194">
        <f t="shared" si="69"/>
        <v>4.5101956149617095E-2</v>
      </c>
      <c r="BR41" s="193">
        <v>12360741</v>
      </c>
      <c r="BS41" s="194">
        <f t="shared" si="70"/>
        <v>1.0638688421308119E-2</v>
      </c>
      <c r="BT41" s="194">
        <f t="shared" si="71"/>
        <v>3.0831437473313406E-2</v>
      </c>
      <c r="BV41" s="193">
        <v>12814575</v>
      </c>
      <c r="BW41" s="194">
        <f t="shared" si="72"/>
        <v>1.064120470902419E-2</v>
      </c>
      <c r="BX41" s="194">
        <f t="shared" si="73"/>
        <v>3.6715760001766906E-2</v>
      </c>
      <c r="BZ41" s="189"/>
      <c r="CA41" s="194"/>
      <c r="CB41" s="194"/>
    </row>
    <row r="42" spans="2:80">
      <c r="B42" s="188" t="s">
        <v>315</v>
      </c>
      <c r="C42" s="189">
        <v>122427924</v>
      </c>
      <c r="D42" s="190">
        <f t="shared" si="37"/>
        <v>0.18897543416618945</v>
      </c>
      <c r="F42" s="189">
        <v>132653412</v>
      </c>
      <c r="G42" s="190">
        <f t="shared" si="38"/>
        <v>0.18923642889443976</v>
      </c>
      <c r="H42" s="190">
        <f t="shared" si="39"/>
        <v>8.352251403037747E-2</v>
      </c>
      <c r="J42" s="189">
        <v>141546705</v>
      </c>
      <c r="K42" s="190">
        <f t="shared" si="40"/>
        <v>0.18884174146690288</v>
      </c>
      <c r="L42" s="190">
        <f t="shared" si="41"/>
        <v>6.7041569952230207E-2</v>
      </c>
      <c r="N42" s="189">
        <v>151491725</v>
      </c>
      <c r="O42" s="190">
        <f t="shared" si="42"/>
        <v>0.18882979585324569</v>
      </c>
      <c r="P42" s="190">
        <f t="shared" si="43"/>
        <v>7.0259636209829113E-2</v>
      </c>
      <c r="R42" s="189">
        <v>162355073</v>
      </c>
      <c r="S42" s="190">
        <f t="shared" si="44"/>
        <v>0.1889086378640901</v>
      </c>
      <c r="T42" s="190">
        <f t="shared" si="45"/>
        <v>7.1709184115501978E-2</v>
      </c>
      <c r="V42" s="189">
        <v>174408587</v>
      </c>
      <c r="W42" s="190">
        <f t="shared" si="46"/>
        <v>0.18807059956413766</v>
      </c>
      <c r="X42" s="190">
        <f t="shared" si="47"/>
        <v>7.4241683843165207E-2</v>
      </c>
      <c r="Z42" s="189">
        <v>189001189</v>
      </c>
      <c r="AA42" s="190">
        <f t="shared" si="48"/>
        <v>0.18828138924890145</v>
      </c>
      <c r="AB42" s="190">
        <f t="shared" si="49"/>
        <v>8.3669056959907673E-2</v>
      </c>
      <c r="AD42" s="189">
        <v>202380332</v>
      </c>
      <c r="AE42" s="190">
        <f t="shared" si="50"/>
        <v>0.18816642818159082</v>
      </c>
      <c r="AF42" s="190">
        <f t="shared" si="51"/>
        <v>7.0788671070212139E-2</v>
      </c>
      <c r="AH42" s="189">
        <v>207716061</v>
      </c>
      <c r="AI42" s="190">
        <f t="shared" si="52"/>
        <v>0.18720899993781212</v>
      </c>
      <c r="AJ42" s="190">
        <f t="shared" si="53"/>
        <v>2.6364859407385532E-2</v>
      </c>
      <c r="AL42" s="189">
        <v>200139996</v>
      </c>
      <c r="AM42" s="190">
        <f t="shared" si="54"/>
        <v>0.18716514654599217</v>
      </c>
      <c r="AN42" s="190">
        <f t="shared" si="55"/>
        <v>-3.6473178643609994E-2</v>
      </c>
      <c r="AP42" s="189">
        <v>201705890</v>
      </c>
      <c r="AQ42" s="190">
        <f t="shared" si="56"/>
        <v>0.18803411736081266</v>
      </c>
      <c r="AR42" s="190">
        <f t="shared" si="57"/>
        <v>7.8239933611270462E-3</v>
      </c>
      <c r="AT42" s="189">
        <v>198906023</v>
      </c>
      <c r="AU42" s="190">
        <f t="shared" si="58"/>
        <v>0.18698340043787948</v>
      </c>
      <c r="AV42" s="190">
        <f t="shared" si="59"/>
        <v>-1.3880938231402129E-2</v>
      </c>
      <c r="AX42" s="189">
        <v>193449278</v>
      </c>
      <c r="AY42" s="190">
        <f t="shared" si="60"/>
        <v>0.18761464999966054</v>
      </c>
      <c r="AZ42" s="190">
        <f t="shared" si="61"/>
        <v>-2.743378464713464E-2</v>
      </c>
      <c r="BB42" s="189">
        <v>192006545</v>
      </c>
      <c r="BC42" s="190">
        <f t="shared" si="62"/>
        <v>0.18817750904593336</v>
      </c>
      <c r="BD42" s="190">
        <f t="shared" si="63"/>
        <v>-7.4579394398153198E-3</v>
      </c>
      <c r="BF42" s="189">
        <v>195370105</v>
      </c>
      <c r="BG42" s="190">
        <f t="shared" si="64"/>
        <v>0.18928313785292561</v>
      </c>
      <c r="BH42" s="190">
        <f t="shared" si="65"/>
        <v>1.7517944505485383E-2</v>
      </c>
      <c r="BJ42" s="189">
        <v>204355232</v>
      </c>
      <c r="BK42" s="190">
        <f t="shared" si="66"/>
        <v>0.18964098775972307</v>
      </c>
      <c r="BL42" s="190">
        <f t="shared" si="67"/>
        <v>4.5990285975431089E-2</v>
      </c>
      <c r="BN42" s="189">
        <v>212703912</v>
      </c>
      <c r="BO42" s="190">
        <f t="shared" si="68"/>
        <v>0.1909645119586296</v>
      </c>
      <c r="BP42" s="190">
        <f t="shared" si="69"/>
        <v>4.0853761943320244E-2</v>
      </c>
      <c r="BR42" s="189">
        <v>221476488</v>
      </c>
      <c r="BS42" s="190">
        <f t="shared" si="70"/>
        <v>0.19062120535310839</v>
      </c>
      <c r="BT42" s="190">
        <f t="shared" si="71"/>
        <v>4.1243134258856617E-2</v>
      </c>
      <c r="BV42" s="189">
        <v>229345722</v>
      </c>
      <c r="BW42" s="190">
        <f t="shared" si="72"/>
        <v>0.19044835875875343</v>
      </c>
      <c r="BX42" s="190">
        <f t="shared" si="73"/>
        <v>3.5530787358340366E-2</v>
      </c>
      <c r="BZ42" s="189">
        <v>236813926</v>
      </c>
      <c r="CA42" s="190">
        <f>BZ42/BZ$70</f>
        <v>0.19024682913818755</v>
      </c>
      <c r="CB42" s="190">
        <f>IF(BV42&gt;0,(BZ42/BV42-1),"")</f>
        <v>3.2563083954101346E-2</v>
      </c>
    </row>
    <row r="43" spans="2:80" ht="13.15" customHeight="1" outlineLevel="1">
      <c r="B43" s="192" t="s">
        <v>316</v>
      </c>
      <c r="C43" s="193">
        <v>92487340</v>
      </c>
      <c r="D43" s="194">
        <f t="shared" si="37"/>
        <v>0.14276020257744451</v>
      </c>
      <c r="F43" s="193">
        <v>99664616</v>
      </c>
      <c r="G43" s="194">
        <f t="shared" si="38"/>
        <v>0.14217633556968473</v>
      </c>
      <c r="H43" s="194">
        <f t="shared" si="39"/>
        <v>7.7602794068896364E-2</v>
      </c>
      <c r="J43" s="193">
        <v>105265474</v>
      </c>
      <c r="K43" s="194">
        <f t="shared" si="40"/>
        <v>0.14043785354451727</v>
      </c>
      <c r="L43" s="194">
        <f t="shared" si="41"/>
        <v>5.619705593407387E-2</v>
      </c>
      <c r="N43" s="193">
        <v>112528026</v>
      </c>
      <c r="O43" s="194">
        <f t="shared" si="42"/>
        <v>0.14026273829378286</v>
      </c>
      <c r="P43" s="194">
        <f t="shared" si="43"/>
        <v>6.8992725953050948E-2</v>
      </c>
      <c r="R43" s="193">
        <v>119990837</v>
      </c>
      <c r="S43" s="194">
        <f t="shared" si="44"/>
        <v>0.1396156286033764</v>
      </c>
      <c r="T43" s="194">
        <f t="shared" si="45"/>
        <v>6.6319576244943557E-2</v>
      </c>
      <c r="V43" s="193">
        <v>130121474</v>
      </c>
      <c r="W43" s="194">
        <f t="shared" si="46"/>
        <v>0.14031432770766814</v>
      </c>
      <c r="X43" s="194">
        <f t="shared" si="47"/>
        <v>8.4428421813575572E-2</v>
      </c>
      <c r="Z43" s="193">
        <v>140135883</v>
      </c>
      <c r="AA43" s="194">
        <f t="shared" si="48"/>
        <v>0.1396021838511371</v>
      </c>
      <c r="AB43" s="194">
        <f t="shared" si="49"/>
        <v>7.6962000906937167E-2</v>
      </c>
      <c r="AD43" s="193">
        <v>149957414</v>
      </c>
      <c r="AE43" s="194">
        <f t="shared" si="50"/>
        <v>0.1394253616093884</v>
      </c>
      <c r="AF43" s="194">
        <f t="shared" si="51"/>
        <v>7.0085768111226798E-2</v>
      </c>
      <c r="AH43" s="193">
        <v>153612651</v>
      </c>
      <c r="AI43" s="194">
        <f t="shared" si="52"/>
        <v>0.13844702539158085</v>
      </c>
      <c r="AJ43" s="194">
        <f t="shared" si="53"/>
        <v>2.4375166939061721E-2</v>
      </c>
      <c r="AL43" s="193">
        <v>147574416</v>
      </c>
      <c r="AM43" s="194">
        <f t="shared" si="54"/>
        <v>0.13800733361201434</v>
      </c>
      <c r="AN43" s="194">
        <f t="shared" si="55"/>
        <v>-3.9308188229887353E-2</v>
      </c>
      <c r="AP43" s="193">
        <v>148412901</v>
      </c>
      <c r="AQ43" s="194">
        <f t="shared" si="56"/>
        <v>0.13835336610394805</v>
      </c>
      <c r="AR43" s="194">
        <f t="shared" si="57"/>
        <v>5.6817775243644952E-3</v>
      </c>
      <c r="AT43" s="193">
        <v>146383624</v>
      </c>
      <c r="AU43" s="194">
        <f t="shared" si="58"/>
        <v>0.13760924566844307</v>
      </c>
      <c r="AV43" s="194">
        <f t="shared" si="59"/>
        <v>-1.367318465124534E-2</v>
      </c>
      <c r="AX43" s="193">
        <v>142182462</v>
      </c>
      <c r="AY43" s="194">
        <f t="shared" si="60"/>
        <v>0.1378940935836423</v>
      </c>
      <c r="AZ43" s="194">
        <f t="shared" si="61"/>
        <v>-2.8699672034352641E-2</v>
      </c>
      <c r="BB43" s="193">
        <v>141262325</v>
      </c>
      <c r="BC43" s="194">
        <f t="shared" si="62"/>
        <v>0.13844524123142302</v>
      </c>
      <c r="BD43" s="194">
        <f t="shared" si="63"/>
        <v>-6.471522486366843E-3</v>
      </c>
      <c r="BF43" s="193">
        <v>143947730</v>
      </c>
      <c r="BG43" s="194">
        <f t="shared" si="64"/>
        <v>0.13946288262068404</v>
      </c>
      <c r="BH43" s="194">
        <f t="shared" si="65"/>
        <v>1.9010058060420665E-2</v>
      </c>
      <c r="BJ43" s="193">
        <v>150467333</v>
      </c>
      <c r="BK43" s="194">
        <f t="shared" si="66"/>
        <v>0.13963319351515882</v>
      </c>
      <c r="BL43" s="194">
        <f t="shared" si="67"/>
        <v>4.5291461004629996E-2</v>
      </c>
      <c r="BN43" s="193">
        <v>156586727</v>
      </c>
      <c r="BO43" s="194">
        <f t="shared" si="68"/>
        <v>0.14058278298498886</v>
      </c>
      <c r="BP43" s="194">
        <f t="shared" si="69"/>
        <v>4.0669252773955833E-2</v>
      </c>
      <c r="BR43" s="193">
        <v>164812042</v>
      </c>
      <c r="BS43" s="194">
        <f t="shared" si="70"/>
        <v>0.14185103974895577</v>
      </c>
      <c r="BT43" s="194">
        <f t="shared" si="71"/>
        <v>5.2528813633099247E-2</v>
      </c>
      <c r="BV43" s="193">
        <v>171350447</v>
      </c>
      <c r="BW43" s="194">
        <f t="shared" si="72"/>
        <v>0.14228916554078461</v>
      </c>
      <c r="BX43" s="194">
        <f t="shared" si="73"/>
        <v>3.9671888781039444E-2</v>
      </c>
      <c r="BZ43" s="189"/>
      <c r="CA43" s="194"/>
      <c r="CB43" s="194"/>
    </row>
    <row r="44" spans="2:80" ht="13.15" customHeight="1" outlineLevel="1">
      <c r="B44" s="192" t="s">
        <v>317</v>
      </c>
      <c r="C44" s="193">
        <v>10876646</v>
      </c>
      <c r="D44" s="194">
        <f t="shared" si="37"/>
        <v>1.6788807920339707E-2</v>
      </c>
      <c r="F44" s="193">
        <v>12046147</v>
      </c>
      <c r="G44" s="194">
        <f t="shared" si="38"/>
        <v>1.7184404123864291E-2</v>
      </c>
      <c r="H44" s="194">
        <f t="shared" si="39"/>
        <v>0.10752404739475763</v>
      </c>
      <c r="J44" s="193">
        <v>13228070</v>
      </c>
      <c r="K44" s="194">
        <f t="shared" si="40"/>
        <v>1.7647968386449504E-2</v>
      </c>
      <c r="L44" s="194">
        <f t="shared" si="41"/>
        <v>9.8116269044367543E-2</v>
      </c>
      <c r="N44" s="193">
        <v>14245118</v>
      </c>
      <c r="O44" s="194">
        <f t="shared" si="42"/>
        <v>1.7756103337297106E-2</v>
      </c>
      <c r="P44" s="194">
        <f t="shared" si="43"/>
        <v>7.688559253163918E-2</v>
      </c>
      <c r="R44" s="193">
        <v>15475234</v>
      </c>
      <c r="S44" s="194">
        <f t="shared" si="44"/>
        <v>1.8006245949383142E-2</v>
      </c>
      <c r="T44" s="194">
        <f t="shared" si="45"/>
        <v>8.6353514235543605E-2</v>
      </c>
      <c r="V44" s="193">
        <v>16717652</v>
      </c>
      <c r="W44" s="194">
        <f t="shared" si="46"/>
        <v>1.8027202037618737E-2</v>
      </c>
      <c r="X44" s="194">
        <f t="shared" si="47"/>
        <v>8.0284278738531611E-2</v>
      </c>
      <c r="Z44" s="193">
        <v>18682820</v>
      </c>
      <c r="AA44" s="194">
        <f t="shared" si="48"/>
        <v>1.8611667594785136E-2</v>
      </c>
      <c r="AB44" s="194">
        <f t="shared" si="49"/>
        <v>0.11755047897874649</v>
      </c>
      <c r="AD44" s="193">
        <v>19840067</v>
      </c>
      <c r="AE44" s="194">
        <f t="shared" si="50"/>
        <v>1.8446627225976928E-2</v>
      </c>
      <c r="AF44" s="194">
        <f t="shared" si="51"/>
        <v>6.1941773244081899E-2</v>
      </c>
      <c r="AH44" s="193">
        <v>20233015</v>
      </c>
      <c r="AI44" s="194">
        <f t="shared" si="52"/>
        <v>1.8235482059698559E-2</v>
      </c>
      <c r="AJ44" s="194">
        <f t="shared" si="53"/>
        <v>1.9805779889755515E-2</v>
      </c>
      <c r="AL44" s="193">
        <v>19587861</v>
      </c>
      <c r="AM44" s="194">
        <f t="shared" si="54"/>
        <v>1.8318002137801208E-2</v>
      </c>
      <c r="AN44" s="194">
        <f t="shared" si="55"/>
        <v>-3.1886201833982719E-2</v>
      </c>
      <c r="AP44" s="193">
        <v>19818115</v>
      </c>
      <c r="AQ44" s="194">
        <f t="shared" si="56"/>
        <v>1.8474828681403811E-2</v>
      </c>
      <c r="AR44" s="194">
        <f t="shared" si="57"/>
        <v>1.1754933323245398E-2</v>
      </c>
      <c r="AT44" s="193">
        <v>19491415</v>
      </c>
      <c r="AU44" s="194">
        <f t="shared" si="58"/>
        <v>1.8323080422988955E-2</v>
      </c>
      <c r="AV44" s="194">
        <f t="shared" si="59"/>
        <v>-1.6484917965205015E-2</v>
      </c>
      <c r="AX44" s="193">
        <v>19045298</v>
      </c>
      <c r="AY44" s="194">
        <f t="shared" si="60"/>
        <v>1.8470872341065214E-2</v>
      </c>
      <c r="AZ44" s="194">
        <f t="shared" si="61"/>
        <v>-2.2887871403897586E-2</v>
      </c>
      <c r="BB44" s="193">
        <v>18683255</v>
      </c>
      <c r="BC44" s="194">
        <f t="shared" si="62"/>
        <v>1.8310669497073547E-2</v>
      </c>
      <c r="BD44" s="194">
        <f t="shared" si="63"/>
        <v>-1.9009573911629052E-2</v>
      </c>
      <c r="BF44" s="193">
        <v>18913437</v>
      </c>
      <c r="BG44" s="194">
        <f t="shared" si="64"/>
        <v>1.8324168392823581E-2</v>
      </c>
      <c r="BH44" s="194">
        <f t="shared" si="65"/>
        <v>1.2320230066977134E-2</v>
      </c>
      <c r="BJ44" s="193">
        <v>19644593</v>
      </c>
      <c r="BK44" s="194">
        <f t="shared" si="66"/>
        <v>1.8230118133984168E-2</v>
      </c>
      <c r="BL44" s="194">
        <f t="shared" si="67"/>
        <v>3.8658018635111091E-2</v>
      </c>
      <c r="BN44" s="193">
        <v>20775605</v>
      </c>
      <c r="BO44" s="194">
        <f t="shared" si="68"/>
        <v>1.8652234611793436E-2</v>
      </c>
      <c r="BP44" s="194">
        <f t="shared" si="69"/>
        <v>5.7573704886632271E-2</v>
      </c>
      <c r="BR44" s="193">
        <v>20598235</v>
      </c>
      <c r="BS44" s="194">
        <f t="shared" si="70"/>
        <v>1.7728565317717087E-2</v>
      </c>
      <c r="BT44" s="194">
        <f t="shared" si="71"/>
        <v>-8.5374168405685236E-3</v>
      </c>
      <c r="BV44" s="193">
        <v>21208782</v>
      </c>
      <c r="BW44" s="194">
        <f t="shared" si="72"/>
        <v>1.7611742167888321E-2</v>
      </c>
      <c r="BX44" s="194">
        <f t="shared" si="73"/>
        <v>2.9640743490886523E-2</v>
      </c>
      <c r="BZ44" s="189"/>
      <c r="CA44" s="194"/>
      <c r="CB44" s="194"/>
    </row>
    <row r="45" spans="2:80" ht="13.15" customHeight="1" outlineLevel="1">
      <c r="B45" s="192" t="s">
        <v>318</v>
      </c>
      <c r="C45" s="193">
        <v>6933640</v>
      </c>
      <c r="D45" s="194">
        <f t="shared" si="37"/>
        <v>1.0702522647954545E-2</v>
      </c>
      <c r="F45" s="193">
        <v>7613313</v>
      </c>
      <c r="G45" s="194">
        <f t="shared" si="38"/>
        <v>1.086075467230058E-2</v>
      </c>
      <c r="H45" s="194">
        <f t="shared" si="39"/>
        <v>9.802542387548252E-2</v>
      </c>
      <c r="J45" s="193">
        <v>8249415</v>
      </c>
      <c r="K45" s="194">
        <f t="shared" si="40"/>
        <v>1.1005794127692274E-2</v>
      </c>
      <c r="L45" s="194">
        <f t="shared" si="41"/>
        <v>8.3551273932912062E-2</v>
      </c>
      <c r="N45" s="193">
        <v>8925985</v>
      </c>
      <c r="O45" s="194">
        <f t="shared" si="42"/>
        <v>1.1125966948618039E-2</v>
      </c>
      <c r="P45" s="194">
        <f t="shared" si="43"/>
        <v>8.201430040796831E-2</v>
      </c>
      <c r="R45" s="193">
        <v>9408829</v>
      </c>
      <c r="S45" s="194">
        <f t="shared" si="44"/>
        <v>1.0947665739315389E-2</v>
      </c>
      <c r="T45" s="194">
        <f t="shared" si="45"/>
        <v>5.409419800727866E-2</v>
      </c>
      <c r="V45" s="193">
        <v>9682824</v>
      </c>
      <c r="W45" s="194">
        <f t="shared" si="46"/>
        <v>1.0441312245445929E-2</v>
      </c>
      <c r="X45" s="194">
        <f t="shared" si="47"/>
        <v>2.9121052152186078E-2</v>
      </c>
      <c r="Z45" s="193">
        <v>10800467</v>
      </c>
      <c r="AA45" s="194">
        <f t="shared" si="48"/>
        <v>1.0759334065866193E-2</v>
      </c>
      <c r="AB45" s="194">
        <f t="shared" si="49"/>
        <v>0.1154253139373389</v>
      </c>
      <c r="AD45" s="193">
        <v>11610852</v>
      </c>
      <c r="AE45" s="194">
        <f t="shared" si="50"/>
        <v>1.0795379804916419E-2</v>
      </c>
      <c r="AF45" s="194">
        <f t="shared" si="51"/>
        <v>7.5032403691432936E-2</v>
      </c>
      <c r="AH45" s="193">
        <v>12122864</v>
      </c>
      <c r="AI45" s="194">
        <f t="shared" si="52"/>
        <v>1.0926017154841507E-2</v>
      </c>
      <c r="AJ45" s="194">
        <f t="shared" si="53"/>
        <v>4.4097711347969915E-2</v>
      </c>
      <c r="AL45" s="193">
        <v>11914463</v>
      </c>
      <c r="AM45" s="194">
        <f t="shared" si="54"/>
        <v>1.1142061846607621E-2</v>
      </c>
      <c r="AN45" s="194">
        <f t="shared" si="55"/>
        <v>-1.7190739745987393E-2</v>
      </c>
      <c r="AP45" s="193">
        <v>11930886</v>
      </c>
      <c r="AQ45" s="194">
        <f t="shared" si="56"/>
        <v>1.1122201827336212E-2</v>
      </c>
      <c r="AR45" s="194">
        <f t="shared" si="57"/>
        <v>1.378408745740467E-3</v>
      </c>
      <c r="AT45" s="193">
        <v>11848086</v>
      </c>
      <c r="AU45" s="194">
        <f t="shared" si="58"/>
        <v>1.1137900077366857E-2</v>
      </c>
      <c r="AV45" s="194">
        <f t="shared" si="59"/>
        <v>-6.9399707616014661E-3</v>
      </c>
      <c r="AX45" s="193">
        <v>11749795</v>
      </c>
      <c r="AY45" s="194">
        <f t="shared" si="60"/>
        <v>1.1395409170215469E-2</v>
      </c>
      <c r="AZ45" s="194">
        <f t="shared" si="61"/>
        <v>-8.2959391078019085E-3</v>
      </c>
      <c r="BB45" s="193">
        <v>11838242</v>
      </c>
      <c r="BC45" s="194">
        <f t="shared" si="62"/>
        <v>1.1602161223425733E-2</v>
      </c>
      <c r="BD45" s="194">
        <f t="shared" si="63"/>
        <v>7.5275355867909788E-3</v>
      </c>
      <c r="BF45" s="193">
        <v>11888570</v>
      </c>
      <c r="BG45" s="194">
        <f t="shared" si="64"/>
        <v>1.1518168729981262E-2</v>
      </c>
      <c r="BH45" s="194">
        <f t="shared" si="65"/>
        <v>4.2513069085765576E-3</v>
      </c>
      <c r="BJ45" s="193">
        <v>12369052</v>
      </c>
      <c r="BK45" s="194">
        <f t="shared" si="66"/>
        <v>1.1478439851891722E-2</v>
      </c>
      <c r="BL45" s="194">
        <f t="shared" si="67"/>
        <v>4.0415457872561733E-2</v>
      </c>
      <c r="BN45" s="193">
        <v>12174850</v>
      </c>
      <c r="BO45" s="194">
        <f t="shared" si="68"/>
        <v>1.0930519643754938E-2</v>
      </c>
      <c r="BP45" s="194">
        <f t="shared" si="69"/>
        <v>-1.5700637364933101E-2</v>
      </c>
      <c r="BR45" s="193">
        <v>11808395</v>
      </c>
      <c r="BS45" s="194">
        <f t="shared" si="70"/>
        <v>1.0163293216865614E-2</v>
      </c>
      <c r="BT45" s="194">
        <f t="shared" si="71"/>
        <v>-3.0099344139763562E-2</v>
      </c>
      <c r="BV45" s="193">
        <v>12218853</v>
      </c>
      <c r="BW45" s="194">
        <f t="shared" si="72"/>
        <v>1.01465180142513E-2</v>
      </c>
      <c r="BX45" s="194">
        <f t="shared" si="73"/>
        <v>3.4759846702282493E-2</v>
      </c>
      <c r="BZ45" s="189"/>
      <c r="CA45" s="194"/>
      <c r="CB45" s="194"/>
    </row>
    <row r="46" spans="2:80" ht="13.15" customHeight="1" outlineLevel="1">
      <c r="B46" s="192" t="s">
        <v>319</v>
      </c>
      <c r="C46" s="193">
        <v>12130298</v>
      </c>
      <c r="D46" s="194">
        <f t="shared" si="37"/>
        <v>1.8723901020450691E-2</v>
      </c>
      <c r="F46" s="193">
        <v>13329336</v>
      </c>
      <c r="G46" s="194">
        <f t="shared" si="38"/>
        <v>1.9014934528590158E-2</v>
      </c>
      <c r="H46" s="194">
        <f t="shared" si="39"/>
        <v>9.8846541115477971E-2</v>
      </c>
      <c r="J46" s="193">
        <v>14803746</v>
      </c>
      <c r="K46" s="194">
        <f t="shared" si="40"/>
        <v>1.9750125408243859E-2</v>
      </c>
      <c r="L46" s="194">
        <f t="shared" si="41"/>
        <v>0.11061391205083293</v>
      </c>
      <c r="N46" s="193">
        <v>15792596</v>
      </c>
      <c r="O46" s="194">
        <f t="shared" si="42"/>
        <v>1.9684987273547675E-2</v>
      </c>
      <c r="P46" s="194">
        <f t="shared" si="43"/>
        <v>6.6797282255450785E-2</v>
      </c>
      <c r="R46" s="193">
        <v>17480173</v>
      </c>
      <c r="S46" s="194">
        <f t="shared" si="44"/>
        <v>2.0339097572015168E-2</v>
      </c>
      <c r="T46" s="194">
        <f t="shared" si="45"/>
        <v>0.10685874570589915</v>
      </c>
      <c r="V46" s="193">
        <v>17886637</v>
      </c>
      <c r="W46" s="194">
        <f t="shared" si="46"/>
        <v>1.9287757573404847E-2</v>
      </c>
      <c r="X46" s="194">
        <f t="shared" si="47"/>
        <v>2.3252859110719282E-2</v>
      </c>
      <c r="Z46" s="193">
        <v>19382019</v>
      </c>
      <c r="AA46" s="194">
        <f t="shared" si="48"/>
        <v>1.9308203737113016E-2</v>
      </c>
      <c r="AB46" s="194">
        <f t="shared" si="49"/>
        <v>8.3603306759118645E-2</v>
      </c>
      <c r="AD46" s="193">
        <v>20971999</v>
      </c>
      <c r="AE46" s="194">
        <f t="shared" si="50"/>
        <v>1.9499059541309056E-2</v>
      </c>
      <c r="AF46" s="194">
        <f t="shared" si="51"/>
        <v>8.2033765419381677E-2</v>
      </c>
      <c r="AH46" s="193">
        <v>21747531</v>
      </c>
      <c r="AI46" s="194">
        <f t="shared" si="52"/>
        <v>1.9600475331691212E-2</v>
      </c>
      <c r="AJ46" s="194">
        <f t="shared" si="53"/>
        <v>3.6979402869511846E-2</v>
      </c>
      <c r="AL46" s="193">
        <v>21063256</v>
      </c>
      <c r="AM46" s="194">
        <f t="shared" si="54"/>
        <v>1.9697748949569025E-2</v>
      </c>
      <c r="AN46" s="194">
        <f t="shared" si="55"/>
        <v>-3.1464491302483966E-2</v>
      </c>
      <c r="AP46" s="193">
        <v>21543988</v>
      </c>
      <c r="AQ46" s="194">
        <f t="shared" si="56"/>
        <v>2.0083720748124607E-2</v>
      </c>
      <c r="AR46" s="194">
        <f t="shared" si="57"/>
        <v>2.2823252017636797E-2</v>
      </c>
      <c r="AT46" s="193">
        <v>21182898</v>
      </c>
      <c r="AU46" s="194">
        <f t="shared" si="58"/>
        <v>1.9913174269080614E-2</v>
      </c>
      <c r="AV46" s="194">
        <f t="shared" si="59"/>
        <v>-1.6760592328588397E-2</v>
      </c>
      <c r="AX46" s="193">
        <v>20471723</v>
      </c>
      <c r="AY46" s="194">
        <f t="shared" si="60"/>
        <v>1.9854274904737568E-2</v>
      </c>
      <c r="AZ46" s="194">
        <f t="shared" si="61"/>
        <v>-3.3573073901408623E-2</v>
      </c>
      <c r="BB46" s="193">
        <v>20222723</v>
      </c>
      <c r="BC46" s="194">
        <f t="shared" si="62"/>
        <v>1.9819437094011062E-2</v>
      </c>
      <c r="BD46" s="194">
        <f t="shared" si="63"/>
        <v>-1.2163118854236155E-2</v>
      </c>
      <c r="BF46" s="193">
        <v>20620368</v>
      </c>
      <c r="BG46" s="194">
        <f t="shared" si="64"/>
        <v>1.9977918109436735E-2</v>
      </c>
      <c r="BH46" s="194">
        <f t="shared" si="65"/>
        <v>1.9663276800063079E-2</v>
      </c>
      <c r="BJ46" s="193">
        <v>21874254</v>
      </c>
      <c r="BK46" s="194">
        <f t="shared" si="66"/>
        <v>2.0299236258688371E-2</v>
      </c>
      <c r="BL46" s="194">
        <f t="shared" si="67"/>
        <v>6.0808129127472466E-2</v>
      </c>
      <c r="BN46" s="193">
        <v>23166730</v>
      </c>
      <c r="BO46" s="194">
        <f t="shared" si="68"/>
        <v>2.0798974718092365E-2</v>
      </c>
      <c r="BP46" s="194">
        <f t="shared" si="69"/>
        <v>5.9086632165832986E-2</v>
      </c>
      <c r="BR46" s="193">
        <v>24257816</v>
      </c>
      <c r="BS46" s="194">
        <f t="shared" si="70"/>
        <v>2.0878307069569925E-2</v>
      </c>
      <c r="BT46" s="194">
        <f t="shared" si="71"/>
        <v>4.709710865538641E-2</v>
      </c>
      <c r="BV46" s="193">
        <v>24567640</v>
      </c>
      <c r="BW46" s="194">
        <f t="shared" si="72"/>
        <v>2.0400933035829207E-2</v>
      </c>
      <c r="BX46" s="194">
        <f t="shared" si="73"/>
        <v>1.2772130846404384E-2</v>
      </c>
      <c r="BZ46" s="189"/>
      <c r="CA46" s="194"/>
      <c r="CB46" s="194"/>
    </row>
    <row r="47" spans="2:80">
      <c r="B47" s="188" t="s">
        <v>320</v>
      </c>
      <c r="C47" s="189">
        <v>62717924</v>
      </c>
      <c r="D47" s="190">
        <f t="shared" si="37"/>
        <v>9.6809179888585492E-2</v>
      </c>
      <c r="F47" s="189">
        <v>68504386</v>
      </c>
      <c r="G47" s="190">
        <f t="shared" si="38"/>
        <v>9.7724778992086939E-2</v>
      </c>
      <c r="H47" s="190">
        <f t="shared" si="39"/>
        <v>9.2261695396677945E-2</v>
      </c>
      <c r="J47" s="189">
        <v>73298081</v>
      </c>
      <c r="K47" s="190">
        <f t="shared" si="40"/>
        <v>9.7789187407945011E-2</v>
      </c>
      <c r="L47" s="190">
        <f t="shared" si="41"/>
        <v>6.9976468368025291E-2</v>
      </c>
      <c r="N47" s="189">
        <v>78134696</v>
      </c>
      <c r="O47" s="190">
        <f t="shared" si="42"/>
        <v>9.7392505727526779E-2</v>
      </c>
      <c r="P47" s="190">
        <f t="shared" si="43"/>
        <v>6.5985561068099496E-2</v>
      </c>
      <c r="R47" s="189">
        <v>83659062</v>
      </c>
      <c r="S47" s="190">
        <f t="shared" si="44"/>
        <v>9.734170392943288E-2</v>
      </c>
      <c r="T47" s="190">
        <f t="shared" si="45"/>
        <v>7.0703109921871343E-2</v>
      </c>
      <c r="V47" s="189">
        <v>90149555</v>
      </c>
      <c r="W47" s="190">
        <f t="shared" si="46"/>
        <v>9.7211273544061241E-2</v>
      </c>
      <c r="X47" s="190">
        <f t="shared" si="47"/>
        <v>7.7582665222806435E-2</v>
      </c>
      <c r="Z47" s="189">
        <v>97829436</v>
      </c>
      <c r="AA47" s="190">
        <f t="shared" si="48"/>
        <v>9.7456858430221269E-2</v>
      </c>
      <c r="AB47" s="190">
        <f t="shared" si="49"/>
        <v>8.5190448250132889E-2</v>
      </c>
      <c r="AD47" s="189">
        <v>104471495</v>
      </c>
      <c r="AE47" s="190">
        <f t="shared" si="50"/>
        <v>9.7134083468846777E-2</v>
      </c>
      <c r="AF47" s="190">
        <f t="shared" si="51"/>
        <v>6.7894278773108718E-2</v>
      </c>
      <c r="AH47" s="189">
        <v>107508471</v>
      </c>
      <c r="AI47" s="190">
        <f t="shared" si="52"/>
        <v>9.6894545582362435E-2</v>
      </c>
      <c r="AJ47" s="190">
        <f t="shared" si="53"/>
        <v>2.9069900837544349E-2</v>
      </c>
      <c r="AL47" s="189">
        <v>101443496</v>
      </c>
      <c r="AM47" s="190">
        <f t="shared" si="54"/>
        <v>9.486702895196307E-2</v>
      </c>
      <c r="AN47" s="190">
        <f t="shared" si="55"/>
        <v>-5.6413926675601189E-2</v>
      </c>
      <c r="AP47" s="189">
        <v>101201463</v>
      </c>
      <c r="AQ47" s="190">
        <f t="shared" si="56"/>
        <v>9.4341953875654999E-2</v>
      </c>
      <c r="AR47" s="190">
        <f t="shared" si="57"/>
        <v>-2.3858897765116627E-3</v>
      </c>
      <c r="AT47" s="189">
        <v>99706759</v>
      </c>
      <c r="AU47" s="190">
        <f t="shared" si="58"/>
        <v>9.3730237844331862E-2</v>
      </c>
      <c r="AV47" s="190">
        <f t="shared" si="59"/>
        <v>-1.4769588854659177E-2</v>
      </c>
      <c r="AX47" s="189">
        <v>95177430</v>
      </c>
      <c r="AY47" s="190">
        <f t="shared" si="60"/>
        <v>9.2306781405083319E-2</v>
      </c>
      <c r="AZ47" s="190">
        <f t="shared" si="61"/>
        <v>-4.5426499120285291E-2</v>
      </c>
      <c r="BB47" s="189">
        <v>94309154</v>
      </c>
      <c r="BC47" s="190">
        <f t="shared" si="62"/>
        <v>9.2428420499672662E-2</v>
      </c>
      <c r="BD47" s="190">
        <f t="shared" si="63"/>
        <v>-9.1227090288107382E-3</v>
      </c>
      <c r="BF47" s="189">
        <v>96320641</v>
      </c>
      <c r="BG47" s="190">
        <f t="shared" si="64"/>
        <v>9.3319667143983764E-2</v>
      </c>
      <c r="BH47" s="190">
        <f t="shared" si="65"/>
        <v>2.1328650663115845E-2</v>
      </c>
      <c r="BJ47" s="189">
        <v>100110751</v>
      </c>
      <c r="BK47" s="190">
        <f t="shared" si="66"/>
        <v>9.2902449911376306E-2</v>
      </c>
      <c r="BL47" s="190">
        <f t="shared" si="67"/>
        <v>3.9348886808176387E-2</v>
      </c>
      <c r="BN47" s="189">
        <v>103228580</v>
      </c>
      <c r="BO47" s="190">
        <f t="shared" si="68"/>
        <v>9.26781045751634E-2</v>
      </c>
      <c r="BP47" s="190">
        <f t="shared" si="69"/>
        <v>3.1143797932351891E-2</v>
      </c>
      <c r="BR47" s="189">
        <v>107785815</v>
      </c>
      <c r="BS47" s="190">
        <f t="shared" si="70"/>
        <v>9.276949513154259E-2</v>
      </c>
      <c r="BT47" s="190">
        <f t="shared" si="71"/>
        <v>4.4147027887044388E-2</v>
      </c>
      <c r="BV47" s="189">
        <v>111793978</v>
      </c>
      <c r="BW47" s="190">
        <f t="shared" si="72"/>
        <v>9.2833559063343632E-2</v>
      </c>
      <c r="BX47" s="190">
        <f t="shared" si="73"/>
        <v>3.7186368169132455E-2</v>
      </c>
      <c r="BZ47" s="189">
        <v>116015335</v>
      </c>
      <c r="CA47" s="190">
        <f>BZ47/BZ$70</f>
        <v>9.3202076364185565E-2</v>
      </c>
      <c r="CB47" s="190">
        <f>IF(BV47&gt;0,(BZ47/BV47-1),"")</f>
        <v>3.7760146615410717E-2</v>
      </c>
    </row>
    <row r="48" spans="2:80" ht="13.15" customHeight="1" outlineLevel="1">
      <c r="B48" s="192" t="s">
        <v>321</v>
      </c>
      <c r="C48" s="193">
        <v>20317402</v>
      </c>
      <c r="D48" s="194">
        <f t="shared" si="37"/>
        <v>3.1361226578333595E-2</v>
      </c>
      <c r="F48" s="193">
        <v>22371610</v>
      </c>
      <c r="G48" s="194">
        <f t="shared" si="38"/>
        <v>3.1914170326950486E-2</v>
      </c>
      <c r="H48" s="194">
        <f t="shared" si="39"/>
        <v>0.10110584020535707</v>
      </c>
      <c r="J48" s="193">
        <v>23913647</v>
      </c>
      <c r="K48" s="194">
        <f t="shared" si="40"/>
        <v>3.1903919941511732E-2</v>
      </c>
      <c r="L48" s="194">
        <f t="shared" si="41"/>
        <v>6.8928297963356311E-2</v>
      </c>
      <c r="N48" s="193">
        <v>25728169</v>
      </c>
      <c r="O48" s="194">
        <f t="shared" si="42"/>
        <v>3.2069374746031866E-2</v>
      </c>
      <c r="P48" s="194">
        <f t="shared" si="43"/>
        <v>7.5878095883910923E-2</v>
      </c>
      <c r="R48" s="193">
        <v>27957771</v>
      </c>
      <c r="S48" s="194">
        <f t="shared" si="44"/>
        <v>3.253033206622475E-2</v>
      </c>
      <c r="T48" s="194">
        <f t="shared" si="45"/>
        <v>8.6659956252619352E-2</v>
      </c>
      <c r="V48" s="193">
        <v>30377724</v>
      </c>
      <c r="W48" s="194">
        <f t="shared" si="46"/>
        <v>3.2757313526505974E-2</v>
      </c>
      <c r="X48" s="194">
        <f t="shared" si="47"/>
        <v>8.6557436928716536E-2</v>
      </c>
      <c r="Z48" s="193">
        <v>32714857</v>
      </c>
      <c r="AA48" s="194">
        <f t="shared" si="48"/>
        <v>3.2590264419125679E-2</v>
      </c>
      <c r="AB48" s="194">
        <f t="shared" si="49"/>
        <v>7.6935750683625903E-2</v>
      </c>
      <c r="AD48" s="193">
        <v>34433985</v>
      </c>
      <c r="AE48" s="194">
        <f t="shared" si="50"/>
        <v>3.2015561499861928E-2</v>
      </c>
      <c r="AF48" s="194">
        <f t="shared" si="51"/>
        <v>5.254884653782832E-2</v>
      </c>
      <c r="AH48" s="193">
        <v>35216241</v>
      </c>
      <c r="AI48" s="194">
        <f t="shared" si="52"/>
        <v>3.1739467942149054E-2</v>
      </c>
      <c r="AJ48" s="194">
        <f t="shared" si="53"/>
        <v>2.2717556507038106E-2</v>
      </c>
      <c r="AL48" s="193">
        <v>33091794</v>
      </c>
      <c r="AM48" s="194">
        <f t="shared" si="54"/>
        <v>3.0946490443018622E-2</v>
      </c>
      <c r="AN48" s="194">
        <f t="shared" si="55"/>
        <v>-6.0325774122229614E-2</v>
      </c>
      <c r="AP48" s="193">
        <v>32611594</v>
      </c>
      <c r="AQ48" s="194">
        <f t="shared" si="56"/>
        <v>3.0401156324781464E-2</v>
      </c>
      <c r="AR48" s="194">
        <f t="shared" si="57"/>
        <v>-1.4511150407862439E-2</v>
      </c>
      <c r="AT48" s="193">
        <v>31503386</v>
      </c>
      <c r="AU48" s="194">
        <f t="shared" si="58"/>
        <v>2.9615042072341301E-2</v>
      </c>
      <c r="AV48" s="194">
        <f t="shared" si="59"/>
        <v>-3.3982024920339637E-2</v>
      </c>
      <c r="AX48" s="193">
        <v>30136707</v>
      </c>
      <c r="AY48" s="194">
        <f t="shared" si="60"/>
        <v>2.9227753106151784E-2</v>
      </c>
      <c r="AZ48" s="194">
        <f t="shared" si="61"/>
        <v>-4.3381971702978195E-2</v>
      </c>
      <c r="BB48" s="193">
        <v>29866696</v>
      </c>
      <c r="BC48" s="194">
        <f t="shared" si="62"/>
        <v>2.927108790334278E-2</v>
      </c>
      <c r="BD48" s="194">
        <f t="shared" si="63"/>
        <v>-8.9595389436543105E-3</v>
      </c>
      <c r="BF48" s="193">
        <v>30732022</v>
      </c>
      <c r="BG48" s="194">
        <f t="shared" si="64"/>
        <v>2.9774532581252094E-2</v>
      </c>
      <c r="BH48" s="194">
        <f t="shared" si="65"/>
        <v>2.8972940294433647E-2</v>
      </c>
      <c r="BJ48" s="193">
        <v>31910050</v>
      </c>
      <c r="BK48" s="194">
        <f t="shared" si="66"/>
        <v>2.9612422164273983E-2</v>
      </c>
      <c r="BL48" s="194">
        <f t="shared" si="67"/>
        <v>3.8332264632636281E-2</v>
      </c>
      <c r="BN48" s="193">
        <v>33745409</v>
      </c>
      <c r="BO48" s="194">
        <f t="shared" si="68"/>
        <v>3.0296459994254111E-2</v>
      </c>
      <c r="BP48" s="194">
        <f t="shared" si="69"/>
        <v>5.7516644442738185E-2</v>
      </c>
      <c r="BR48" s="193">
        <v>35316755</v>
      </c>
      <c r="BS48" s="194">
        <f t="shared" si="70"/>
        <v>3.039655571592962E-2</v>
      </c>
      <c r="BT48" s="194">
        <f t="shared" si="71"/>
        <v>4.6564734183544898E-2</v>
      </c>
      <c r="BV48" s="193">
        <v>36521398</v>
      </c>
      <c r="BW48" s="194">
        <f t="shared" si="72"/>
        <v>3.0327316542120723E-2</v>
      </c>
      <c r="BX48" s="194">
        <f t="shared" si="73"/>
        <v>3.4109674006006507E-2</v>
      </c>
      <c r="BZ48" s="189"/>
      <c r="CA48" s="194"/>
      <c r="CB48" s="194"/>
    </row>
    <row r="49" spans="2:80" ht="13.15" customHeight="1" outlineLevel="1">
      <c r="B49" s="192" t="s">
        <v>322</v>
      </c>
      <c r="C49" s="193">
        <v>8808456</v>
      </c>
      <c r="D49" s="194">
        <f t="shared" si="37"/>
        <v>1.3596422634216818E-2</v>
      </c>
      <c r="F49" s="193">
        <v>9420497</v>
      </c>
      <c r="G49" s="194">
        <f t="shared" si="38"/>
        <v>1.3438788975068224E-2</v>
      </c>
      <c r="H49" s="194">
        <f t="shared" si="39"/>
        <v>6.9483346457086315E-2</v>
      </c>
      <c r="J49" s="193">
        <v>9918629</v>
      </c>
      <c r="K49" s="194">
        <f t="shared" si="40"/>
        <v>1.3232743025167033E-2</v>
      </c>
      <c r="L49" s="194">
        <f t="shared" si="41"/>
        <v>5.287746495752832E-2</v>
      </c>
      <c r="N49" s="193">
        <v>10433236</v>
      </c>
      <c r="O49" s="194">
        <f t="shared" si="42"/>
        <v>1.3004709161300617E-2</v>
      </c>
      <c r="P49" s="194">
        <f t="shared" si="43"/>
        <v>5.1882876151532642E-2</v>
      </c>
      <c r="R49" s="193">
        <v>10927453</v>
      </c>
      <c r="S49" s="194">
        <f t="shared" si="44"/>
        <v>1.2714664367487088E-2</v>
      </c>
      <c r="T49" s="194">
        <f t="shared" si="45"/>
        <v>4.7369483446938254E-2</v>
      </c>
      <c r="V49" s="193">
        <v>12206503</v>
      </c>
      <c r="W49" s="194">
        <f t="shared" si="46"/>
        <v>1.3162679529027117E-2</v>
      </c>
      <c r="X49" s="194">
        <f t="shared" si="47"/>
        <v>0.11704923370523757</v>
      </c>
      <c r="Z49" s="193">
        <v>13371486</v>
      </c>
      <c r="AA49" s="194">
        <f t="shared" si="48"/>
        <v>1.3320561493410691E-2</v>
      </c>
      <c r="AB49" s="194">
        <f t="shared" si="49"/>
        <v>9.5439537433448463E-2</v>
      </c>
      <c r="AD49" s="193">
        <v>13776050</v>
      </c>
      <c r="AE49" s="194">
        <f t="shared" si="50"/>
        <v>1.2808508106168163E-2</v>
      </c>
      <c r="AF49" s="194">
        <f t="shared" si="51"/>
        <v>3.0255724756395708E-2</v>
      </c>
      <c r="AH49" s="193">
        <v>13914857</v>
      </c>
      <c r="AI49" s="194">
        <f t="shared" si="52"/>
        <v>1.2541093118686016E-2</v>
      </c>
      <c r="AJ49" s="194">
        <f t="shared" si="53"/>
        <v>1.0075965171438828E-2</v>
      </c>
      <c r="AL49" s="193">
        <v>13225142</v>
      </c>
      <c r="AM49" s="194">
        <f t="shared" si="54"/>
        <v>1.2367771010256021E-2</v>
      </c>
      <c r="AN49" s="194">
        <f t="shared" si="55"/>
        <v>-4.9566804746897453E-2</v>
      </c>
      <c r="AP49" s="193">
        <v>13294722</v>
      </c>
      <c r="AQ49" s="194">
        <f t="shared" si="56"/>
        <v>1.2393596026508587E-2</v>
      </c>
      <c r="AR49" s="194">
        <f t="shared" si="57"/>
        <v>5.2611911463786853E-3</v>
      </c>
      <c r="AT49" s="193">
        <v>13508061</v>
      </c>
      <c r="AU49" s="194">
        <f t="shared" si="58"/>
        <v>1.269837454395387E-2</v>
      </c>
      <c r="AV49" s="194">
        <f t="shared" si="59"/>
        <v>1.6046894399145861E-2</v>
      </c>
      <c r="AX49" s="193">
        <v>12643099</v>
      </c>
      <c r="AY49" s="194">
        <f t="shared" si="60"/>
        <v>1.2261770208292317E-2</v>
      </c>
      <c r="AZ49" s="194">
        <f t="shared" si="61"/>
        <v>-6.4033024428894691E-2</v>
      </c>
      <c r="BB49" s="193">
        <v>12586094</v>
      </c>
      <c r="BC49" s="194">
        <f t="shared" si="62"/>
        <v>1.2335099397460475E-2</v>
      </c>
      <c r="BD49" s="194">
        <f t="shared" si="63"/>
        <v>-4.5087838037177752E-3</v>
      </c>
      <c r="BF49" s="193">
        <v>12679191</v>
      </c>
      <c r="BG49" s="194">
        <f t="shared" si="64"/>
        <v>1.2284157076726625E-2</v>
      </c>
      <c r="BH49" s="194">
        <f t="shared" si="65"/>
        <v>7.3968142936164938E-3</v>
      </c>
      <c r="BJ49" s="193">
        <v>13559971</v>
      </c>
      <c r="BK49" s="194">
        <f t="shared" si="66"/>
        <v>1.2583608793697047E-2</v>
      </c>
      <c r="BL49" s="194">
        <f t="shared" si="67"/>
        <v>6.9466577165688159E-2</v>
      </c>
      <c r="BN49" s="193">
        <v>14332234</v>
      </c>
      <c r="BO49" s="194">
        <f t="shared" si="68"/>
        <v>1.2867408245349422E-2</v>
      </c>
      <c r="BP49" s="194">
        <f t="shared" si="69"/>
        <v>5.695167047186156E-2</v>
      </c>
      <c r="BR49" s="193">
        <v>15645121</v>
      </c>
      <c r="BS49" s="194">
        <f t="shared" si="70"/>
        <v>1.3465500784513201E-2</v>
      </c>
      <c r="BT49" s="194">
        <f t="shared" si="71"/>
        <v>9.1603793239769971E-2</v>
      </c>
      <c r="BV49" s="193">
        <v>16149473</v>
      </c>
      <c r="BW49" s="194">
        <f t="shared" si="72"/>
        <v>1.3410499227314134E-2</v>
      </c>
      <c r="BX49" s="194">
        <f t="shared" si="73"/>
        <v>3.2237014977384959E-2</v>
      </c>
      <c r="BZ49" s="189"/>
      <c r="CA49" s="194"/>
      <c r="CB49" s="194"/>
    </row>
    <row r="50" spans="2:80" ht="13.15" customHeight="1" outlineLevel="1">
      <c r="B50" s="192" t="s">
        <v>323</v>
      </c>
      <c r="C50" s="193">
        <v>33592066</v>
      </c>
      <c r="D50" s="194">
        <f t="shared" si="37"/>
        <v>5.1851530676035075E-2</v>
      </c>
      <c r="F50" s="193">
        <v>36712279</v>
      </c>
      <c r="G50" s="194">
        <f t="shared" si="38"/>
        <v>5.2371819690068232E-2</v>
      </c>
      <c r="H50" s="194">
        <f t="shared" si="39"/>
        <v>9.2885415264425841E-2</v>
      </c>
      <c r="J50" s="193">
        <v>39465805</v>
      </c>
      <c r="K50" s="194">
        <f t="shared" si="40"/>
        <v>5.2652524441266252E-2</v>
      </c>
      <c r="L50" s="194">
        <f t="shared" si="41"/>
        <v>7.5002862121417158E-2</v>
      </c>
      <c r="N50" s="193">
        <v>41973291</v>
      </c>
      <c r="O50" s="194">
        <f t="shared" si="42"/>
        <v>5.2318421820194298E-2</v>
      </c>
      <c r="P50" s="194">
        <f t="shared" si="43"/>
        <v>6.3535660808134997E-2</v>
      </c>
      <c r="R50" s="193">
        <v>44773838</v>
      </c>
      <c r="S50" s="194">
        <f t="shared" si="44"/>
        <v>5.2096707495721033E-2</v>
      </c>
      <c r="T50" s="194">
        <f t="shared" si="45"/>
        <v>6.6722120979267441E-2</v>
      </c>
      <c r="V50" s="193">
        <v>47565328</v>
      </c>
      <c r="W50" s="194">
        <f t="shared" si="46"/>
        <v>5.129128048852815E-2</v>
      </c>
      <c r="X50" s="194">
        <f t="shared" si="47"/>
        <v>6.2346453301590943E-2</v>
      </c>
      <c r="Z50" s="193">
        <v>51743093</v>
      </c>
      <c r="AA50" s="194">
        <f t="shared" si="48"/>
        <v>5.1546032517684894E-2</v>
      </c>
      <c r="AB50" s="194">
        <f t="shared" si="49"/>
        <v>8.7832149501838819E-2</v>
      </c>
      <c r="AD50" s="193">
        <v>56261460</v>
      </c>
      <c r="AE50" s="194">
        <f t="shared" si="50"/>
        <v>5.2310013862816689E-2</v>
      </c>
      <c r="AF50" s="194">
        <f t="shared" si="51"/>
        <v>8.7323094504613508E-2</v>
      </c>
      <c r="AH50" s="193">
        <v>58377373</v>
      </c>
      <c r="AI50" s="194">
        <f t="shared" si="52"/>
        <v>5.2613984521527372E-2</v>
      </c>
      <c r="AJ50" s="194">
        <f t="shared" si="53"/>
        <v>3.76085689919885E-2</v>
      </c>
      <c r="AL50" s="193">
        <v>55126560</v>
      </c>
      <c r="AM50" s="194">
        <f t="shared" si="54"/>
        <v>5.1552767498688423E-2</v>
      </c>
      <c r="AN50" s="194">
        <f t="shared" si="55"/>
        <v>-5.5686181699200477E-2</v>
      </c>
      <c r="AP50" s="193">
        <v>55295147</v>
      </c>
      <c r="AQ50" s="194">
        <f t="shared" si="56"/>
        <v>5.1547201524364948E-2</v>
      </c>
      <c r="AR50" s="194">
        <f t="shared" si="57"/>
        <v>3.0581810292533707E-3</v>
      </c>
      <c r="AT50" s="193">
        <v>54695312</v>
      </c>
      <c r="AU50" s="194">
        <f t="shared" si="58"/>
        <v>5.1416821228036695E-2</v>
      </c>
      <c r="AV50" s="194">
        <f t="shared" si="59"/>
        <v>-1.084787784360175E-2</v>
      </c>
      <c r="AX50" s="193">
        <v>52397624</v>
      </c>
      <c r="AY50" s="194">
        <f t="shared" si="60"/>
        <v>5.0817258090639209E-2</v>
      </c>
      <c r="AZ50" s="194">
        <f t="shared" si="61"/>
        <v>-4.200886540330917E-2</v>
      </c>
      <c r="BB50" s="193">
        <v>51856364</v>
      </c>
      <c r="BC50" s="194">
        <f t="shared" si="62"/>
        <v>5.0822233198869408E-2</v>
      </c>
      <c r="BD50" s="194">
        <f t="shared" si="63"/>
        <v>-1.032985770499828E-2</v>
      </c>
      <c r="BF50" s="193">
        <v>52909428</v>
      </c>
      <c r="BG50" s="194">
        <f t="shared" si="64"/>
        <v>5.1260977486005048E-2</v>
      </c>
      <c r="BH50" s="194">
        <f t="shared" si="65"/>
        <v>2.0307324285212092E-2</v>
      </c>
      <c r="BJ50" s="193">
        <v>54640730</v>
      </c>
      <c r="BK50" s="194">
        <f t="shared" si="66"/>
        <v>5.0706418953405281E-2</v>
      </c>
      <c r="BL50" s="194">
        <f t="shared" si="67"/>
        <v>3.2721994272929988E-2</v>
      </c>
      <c r="BN50" s="193">
        <v>55150937</v>
      </c>
      <c r="BO50" s="194">
        <f t="shared" si="68"/>
        <v>4.9514236335559868E-2</v>
      </c>
      <c r="BP50" s="194">
        <f t="shared" si="69"/>
        <v>9.3374850592222725E-3</v>
      </c>
      <c r="BR50" s="193">
        <v>56823939</v>
      </c>
      <c r="BS50" s="194">
        <f t="shared" si="70"/>
        <v>4.8907438631099774E-2</v>
      </c>
      <c r="BT50" s="194">
        <f t="shared" si="71"/>
        <v>3.0334969648838417E-2</v>
      </c>
      <c r="BV50" s="193">
        <v>59123107</v>
      </c>
      <c r="BW50" s="194">
        <f t="shared" si="72"/>
        <v>4.9095743293908777E-2</v>
      </c>
      <c r="BX50" s="194">
        <f t="shared" si="73"/>
        <v>4.046125700648795E-2</v>
      </c>
      <c r="BZ50" s="189"/>
      <c r="CA50" s="194"/>
      <c r="CB50" s="194"/>
    </row>
    <row r="51" spans="2:80">
      <c r="B51" s="188" t="s">
        <v>324</v>
      </c>
      <c r="C51" s="189">
        <v>10750237</v>
      </c>
      <c r="D51" s="190">
        <f t="shared" si="37"/>
        <v>1.6593687437389152E-2</v>
      </c>
      <c r="F51" s="189">
        <v>11516186</v>
      </c>
      <c r="G51" s="190">
        <f t="shared" si="38"/>
        <v>1.6428389441834654E-2</v>
      </c>
      <c r="H51" s="190">
        <f t="shared" si="39"/>
        <v>7.1249498964534475E-2</v>
      </c>
      <c r="J51" s="189">
        <v>12264844</v>
      </c>
      <c r="K51" s="190">
        <f t="shared" si="40"/>
        <v>1.6362899438597988E-2</v>
      </c>
      <c r="L51" s="190">
        <f t="shared" si="41"/>
        <v>6.5009196621172993E-2</v>
      </c>
      <c r="N51" s="189">
        <v>13121521</v>
      </c>
      <c r="O51" s="190">
        <f t="shared" si="42"/>
        <v>1.635557408640027E-2</v>
      </c>
      <c r="P51" s="190">
        <f t="shared" si="43"/>
        <v>6.9848177441148129E-2</v>
      </c>
      <c r="R51" s="189">
        <v>14030704</v>
      </c>
      <c r="S51" s="190">
        <f t="shared" si="44"/>
        <v>1.6325459574116543E-2</v>
      </c>
      <c r="T51" s="190">
        <f t="shared" si="45"/>
        <v>6.9289452038372668E-2</v>
      </c>
      <c r="V51" s="189">
        <v>15264773</v>
      </c>
      <c r="W51" s="190">
        <f t="shared" si="46"/>
        <v>1.646051412778466E-2</v>
      </c>
      <c r="X51" s="190">
        <f t="shared" si="47"/>
        <v>8.7954888079742721E-2</v>
      </c>
      <c r="Z51" s="189">
        <v>16306857</v>
      </c>
      <c r="AA51" s="190">
        <f t="shared" si="48"/>
        <v>1.624475330810312E-2</v>
      </c>
      <c r="AB51" s="190">
        <f t="shared" si="49"/>
        <v>6.826724511396276E-2</v>
      </c>
      <c r="AD51" s="189">
        <v>17564197</v>
      </c>
      <c r="AE51" s="190">
        <f t="shared" si="50"/>
        <v>1.6330599820183183E-2</v>
      </c>
      <c r="AF51" s="190">
        <f t="shared" si="51"/>
        <v>7.7104987184225537E-2</v>
      </c>
      <c r="AH51" s="189">
        <v>18249829</v>
      </c>
      <c r="AI51" s="190">
        <f t="shared" si="52"/>
        <v>1.64480888944167E-2</v>
      </c>
      <c r="AJ51" s="190">
        <f t="shared" si="53"/>
        <v>3.9035772600364282E-2</v>
      </c>
      <c r="AL51" s="189">
        <v>17829466</v>
      </c>
      <c r="AM51" s="190">
        <f t="shared" si="54"/>
        <v>1.6673601895778919E-2</v>
      </c>
      <c r="AN51" s="190">
        <f t="shared" si="55"/>
        <v>-2.3033804864692198E-2</v>
      </c>
      <c r="AP51" s="189">
        <v>18135329</v>
      </c>
      <c r="AQ51" s="190">
        <f t="shared" si="56"/>
        <v>1.6906103146333257E-2</v>
      </c>
      <c r="AR51" s="190">
        <f t="shared" si="57"/>
        <v>1.7154916473662185E-2</v>
      </c>
      <c r="AT51" s="189">
        <v>17738058</v>
      </c>
      <c r="AU51" s="190">
        <f t="shared" si="58"/>
        <v>1.6674821365285312E-2</v>
      </c>
      <c r="AV51" s="190">
        <f t="shared" si="59"/>
        <v>-2.1905916347037313E-2</v>
      </c>
      <c r="AX51" s="189">
        <v>17065094</v>
      </c>
      <c r="AY51" s="190">
        <f t="shared" si="60"/>
        <v>1.6550393318197378E-2</v>
      </c>
      <c r="AZ51" s="190">
        <f t="shared" si="61"/>
        <v>-3.7938989713530047E-2</v>
      </c>
      <c r="BB51" s="189">
        <v>17057479</v>
      </c>
      <c r="BC51" s="190">
        <f t="shared" si="62"/>
        <v>1.6717315072896699E-2</v>
      </c>
      <c r="BD51" s="190">
        <f t="shared" si="63"/>
        <v>-4.4623252588005258E-4</v>
      </c>
      <c r="BF51" s="189">
        <v>17024183</v>
      </c>
      <c r="BG51" s="190">
        <f t="shared" si="64"/>
        <v>1.6493776146675219E-2</v>
      </c>
      <c r="BH51" s="190">
        <f t="shared" si="65"/>
        <v>-1.95198833309429E-3</v>
      </c>
      <c r="BJ51" s="189">
        <v>17902594</v>
      </c>
      <c r="BK51" s="190">
        <f t="shared" si="66"/>
        <v>1.6613548752308391E-2</v>
      </c>
      <c r="BL51" s="190">
        <f t="shared" si="67"/>
        <v>5.1597835855030416E-2</v>
      </c>
      <c r="BN51" s="189">
        <v>18504343</v>
      </c>
      <c r="BO51" s="190">
        <f t="shared" si="68"/>
        <v>1.661310690943044E-2</v>
      </c>
      <c r="BP51" s="190">
        <f t="shared" si="69"/>
        <v>3.3612391589732837E-2</v>
      </c>
      <c r="BR51" s="189">
        <v>19534814</v>
      </c>
      <c r="BS51" s="190">
        <f t="shared" si="70"/>
        <v>1.6813296186224413E-2</v>
      </c>
      <c r="BT51" s="190">
        <f t="shared" si="71"/>
        <v>5.5688061986313153E-2</v>
      </c>
      <c r="BV51" s="189">
        <v>20088238</v>
      </c>
      <c r="BW51" s="190">
        <f t="shared" si="72"/>
        <v>1.6681244036700293E-2</v>
      </c>
      <c r="BX51" s="190">
        <f t="shared" si="73"/>
        <v>2.833013920685401E-2</v>
      </c>
      <c r="BZ51" s="189">
        <v>20677010</v>
      </c>
      <c r="CA51" s="190">
        <f>BZ51/BZ$70</f>
        <v>1.6611082190152091E-2</v>
      </c>
      <c r="CB51" s="190">
        <f>IF(BV51&gt;0,(BZ51/BV51-1),"")</f>
        <v>2.9309290341940297E-2</v>
      </c>
    </row>
    <row r="52" spans="2:80" ht="13.15" customHeight="1" outlineLevel="1">
      <c r="B52" s="192" t="s">
        <v>325</v>
      </c>
      <c r="C52" s="193">
        <v>6656296</v>
      </c>
      <c r="D52" s="194">
        <f t="shared" si="37"/>
        <v>1.0274424211740045E-2</v>
      </c>
      <c r="F52" s="193">
        <v>7113012</v>
      </c>
      <c r="G52" s="194">
        <f t="shared" si="38"/>
        <v>1.0147051397089558E-2</v>
      </c>
      <c r="H52" s="194">
        <f t="shared" si="39"/>
        <v>6.8614136150195293E-2</v>
      </c>
      <c r="J52" s="193">
        <v>7570271</v>
      </c>
      <c r="K52" s="194">
        <f t="shared" si="40"/>
        <v>1.0099727570602172E-2</v>
      </c>
      <c r="L52" s="194">
        <f t="shared" si="41"/>
        <v>6.428486272763223E-2</v>
      </c>
      <c r="N52" s="193">
        <v>8130540</v>
      </c>
      <c r="O52" s="194">
        <f t="shared" si="42"/>
        <v>1.0134469116228284E-2</v>
      </c>
      <c r="P52" s="194">
        <f t="shared" si="43"/>
        <v>7.4009107467883251E-2</v>
      </c>
      <c r="R52" s="193">
        <v>8526388</v>
      </c>
      <c r="S52" s="194">
        <f t="shared" si="44"/>
        <v>9.920899379477495E-3</v>
      </c>
      <c r="T52" s="194">
        <f t="shared" si="45"/>
        <v>4.8686557104448136E-2</v>
      </c>
      <c r="V52" s="193">
        <v>9530326</v>
      </c>
      <c r="W52" s="194">
        <f t="shared" si="46"/>
        <v>1.0276868563023733E-2</v>
      </c>
      <c r="X52" s="194">
        <f t="shared" si="47"/>
        <v>0.11774481761796429</v>
      </c>
      <c r="Z52" s="193">
        <v>10134935</v>
      </c>
      <c r="AA52" s="194">
        <f t="shared" si="48"/>
        <v>1.0096336704777635E-2</v>
      </c>
      <c r="AB52" s="194">
        <f t="shared" si="49"/>
        <v>6.344053708131292E-2</v>
      </c>
      <c r="AD52" s="193">
        <v>10996500</v>
      </c>
      <c r="AE52" s="194">
        <f t="shared" si="50"/>
        <v>1.0224175971303691E-2</v>
      </c>
      <c r="AF52" s="194">
        <f t="shared" si="51"/>
        <v>8.5009425319451992E-2</v>
      </c>
      <c r="AH52" s="193">
        <v>11571549</v>
      </c>
      <c r="AI52" s="194">
        <f t="shared" si="52"/>
        <v>1.0429131505730748E-2</v>
      </c>
      <c r="AJ52" s="194">
        <f t="shared" si="53"/>
        <v>5.2293820761151188E-2</v>
      </c>
      <c r="AL52" s="193">
        <v>11286224</v>
      </c>
      <c r="AM52" s="194">
        <f t="shared" si="54"/>
        <v>1.0554550870036462E-2</v>
      </c>
      <c r="AN52" s="194">
        <f t="shared" si="55"/>
        <v>-2.4657459429156758E-2</v>
      </c>
      <c r="AP52" s="193">
        <v>11351982</v>
      </c>
      <c r="AQ52" s="194">
        <f t="shared" si="56"/>
        <v>1.0582536363543142E-2</v>
      </c>
      <c r="AR52" s="194">
        <f t="shared" si="57"/>
        <v>5.8263950812955656E-3</v>
      </c>
      <c r="AT52" s="193">
        <v>11151848</v>
      </c>
      <c r="AU52" s="194">
        <f t="shared" si="58"/>
        <v>1.0483395267554898E-2</v>
      </c>
      <c r="AV52" s="194">
        <f t="shared" si="59"/>
        <v>-1.7629872915584266E-2</v>
      </c>
      <c r="AX52" s="193">
        <v>10570237</v>
      </c>
      <c r="AY52" s="194">
        <f t="shared" si="60"/>
        <v>1.0251427845434823E-2</v>
      </c>
      <c r="AZ52" s="194">
        <f t="shared" si="61"/>
        <v>-5.2153777562247927E-2</v>
      </c>
      <c r="BB52" s="193">
        <v>10587166</v>
      </c>
      <c r="BC52" s="194">
        <f t="shared" si="62"/>
        <v>1.037603445099123E-2</v>
      </c>
      <c r="BD52" s="194">
        <f t="shared" si="63"/>
        <v>1.6015724150744148E-3</v>
      </c>
      <c r="BF52" s="193">
        <v>10530638</v>
      </c>
      <c r="BG52" s="194">
        <f t="shared" si="64"/>
        <v>1.0202544571664416E-2</v>
      </c>
      <c r="BH52" s="194">
        <f t="shared" si="65"/>
        <v>-5.339294765001279E-3</v>
      </c>
      <c r="BJ52" s="193">
        <v>11145890</v>
      </c>
      <c r="BK52" s="194">
        <f t="shared" si="66"/>
        <v>1.034334951140972E-2</v>
      </c>
      <c r="BL52" s="194">
        <f t="shared" si="67"/>
        <v>5.8424950131226616E-2</v>
      </c>
      <c r="BN52" s="193">
        <v>11450734</v>
      </c>
      <c r="BO52" s="194">
        <f t="shared" si="68"/>
        <v>1.0280411908353085E-2</v>
      </c>
      <c r="BP52" s="194">
        <f t="shared" si="69"/>
        <v>2.7350350667376011E-2</v>
      </c>
      <c r="BR52" s="193">
        <v>12036990</v>
      </c>
      <c r="BS52" s="194">
        <f t="shared" si="70"/>
        <v>1.0360041209536031E-2</v>
      </c>
      <c r="BT52" s="194">
        <f t="shared" si="71"/>
        <v>5.1198115334789795E-2</v>
      </c>
      <c r="BV52" s="193">
        <v>12423261</v>
      </c>
      <c r="BW52" s="194">
        <f t="shared" si="72"/>
        <v>1.0316258124411974E-2</v>
      </c>
      <c r="BX52" s="194">
        <f t="shared" si="73"/>
        <v>3.2090331552987905E-2</v>
      </c>
      <c r="BZ52" s="189"/>
      <c r="CA52" s="194"/>
      <c r="CB52" s="194"/>
    </row>
    <row r="53" spans="2:80" ht="13.15" customHeight="1" outlineLevel="1">
      <c r="B53" s="192" t="s">
        <v>326</v>
      </c>
      <c r="C53" s="193">
        <v>4093941</v>
      </c>
      <c r="D53" s="194">
        <f t="shared" si="37"/>
        <v>6.3192632256491073E-3</v>
      </c>
      <c r="F53" s="193">
        <v>4403174</v>
      </c>
      <c r="G53" s="194">
        <f t="shared" si="38"/>
        <v>6.2813380447450974E-3</v>
      </c>
      <c r="H53" s="194">
        <f t="shared" si="39"/>
        <v>7.553430789549731E-2</v>
      </c>
      <c r="J53" s="193">
        <v>4694573</v>
      </c>
      <c r="K53" s="194">
        <f t="shared" si="40"/>
        <v>6.2631718679958164E-3</v>
      </c>
      <c r="L53" s="194">
        <f t="shared" si="41"/>
        <v>6.6179306109638292E-2</v>
      </c>
      <c r="N53" s="193">
        <v>4990981</v>
      </c>
      <c r="O53" s="194">
        <f t="shared" si="42"/>
        <v>6.2211049701719878E-3</v>
      </c>
      <c r="P53" s="194">
        <f t="shared" si="43"/>
        <v>6.3138436658669583E-2</v>
      </c>
      <c r="R53" s="193">
        <v>5504316</v>
      </c>
      <c r="S53" s="194">
        <f t="shared" si="44"/>
        <v>6.4045601946390489E-3</v>
      </c>
      <c r="T53" s="194">
        <f t="shared" si="45"/>
        <v>0.10285252538528988</v>
      </c>
      <c r="V53" s="193">
        <v>5734447</v>
      </c>
      <c r="W53" s="194">
        <f t="shared" si="46"/>
        <v>6.1836455647609279E-3</v>
      </c>
      <c r="X53" s="194">
        <f t="shared" si="47"/>
        <v>4.1809191187424544E-2</v>
      </c>
      <c r="Z53" s="193">
        <v>6171922</v>
      </c>
      <c r="AA53" s="194">
        <f t="shared" si="48"/>
        <v>6.1484166033254871E-3</v>
      </c>
      <c r="AB53" s="194">
        <f t="shared" si="49"/>
        <v>7.6288960382753457E-2</v>
      </c>
      <c r="AD53" s="193">
        <v>6567697</v>
      </c>
      <c r="AE53" s="194">
        <f t="shared" si="50"/>
        <v>6.1064238488794925E-3</v>
      </c>
      <c r="AF53" s="194">
        <f t="shared" si="51"/>
        <v>6.4125081295583364E-2</v>
      </c>
      <c r="AH53" s="193">
        <v>6678280</v>
      </c>
      <c r="AI53" s="194">
        <f t="shared" si="52"/>
        <v>6.0189573886859525E-3</v>
      </c>
      <c r="AJ53" s="194">
        <f t="shared" si="53"/>
        <v>1.6837408912134588E-2</v>
      </c>
      <c r="AL53" s="193">
        <v>6543242</v>
      </c>
      <c r="AM53" s="194">
        <f t="shared" si="54"/>
        <v>6.1190510257424554E-3</v>
      </c>
      <c r="AN53" s="194">
        <f t="shared" si="55"/>
        <v>-2.022047593092835E-2</v>
      </c>
      <c r="AP53" s="193">
        <v>6783347</v>
      </c>
      <c r="AQ53" s="194">
        <f t="shared" si="56"/>
        <v>6.3235667827901132E-3</v>
      </c>
      <c r="AR53" s="194">
        <f t="shared" si="57"/>
        <v>3.669511230059963E-2</v>
      </c>
      <c r="AT53" s="193">
        <v>6586210</v>
      </c>
      <c r="AU53" s="194">
        <f t="shared" si="58"/>
        <v>6.1914260977304156E-3</v>
      </c>
      <c r="AV53" s="194">
        <f t="shared" si="59"/>
        <v>-2.9061907049720448E-2</v>
      </c>
      <c r="AX53" s="193">
        <v>6494857</v>
      </c>
      <c r="AY53" s="194">
        <f t="shared" si="60"/>
        <v>6.2989654727625575E-3</v>
      </c>
      <c r="AZ53" s="194">
        <f t="shared" si="61"/>
        <v>-1.3870344249576005E-2</v>
      </c>
      <c r="BB53" s="193">
        <v>6470313</v>
      </c>
      <c r="BC53" s="194">
        <f t="shared" si="62"/>
        <v>6.3412806219054676E-3</v>
      </c>
      <c r="BD53" s="194">
        <f t="shared" si="63"/>
        <v>-3.7789900532066989E-3</v>
      </c>
      <c r="BF53" s="193">
        <v>6493545</v>
      </c>
      <c r="BG53" s="194">
        <f t="shared" si="64"/>
        <v>6.2912315750108024E-3</v>
      </c>
      <c r="BH53" s="194">
        <f t="shared" si="65"/>
        <v>3.5905527290565065E-3</v>
      </c>
      <c r="BJ53" s="193">
        <v>6756704</v>
      </c>
      <c r="BK53" s="194">
        <f t="shared" si="66"/>
        <v>6.2701992408986723E-3</v>
      </c>
      <c r="BL53" s="194">
        <f t="shared" si="67"/>
        <v>4.0526245679363138E-2</v>
      </c>
      <c r="BN53" s="193">
        <v>7053609</v>
      </c>
      <c r="BO53" s="194">
        <f t="shared" si="68"/>
        <v>6.3326950010773536E-3</v>
      </c>
      <c r="BP53" s="194">
        <f t="shared" si="69"/>
        <v>4.3942283101346513E-2</v>
      </c>
      <c r="BR53" s="193">
        <v>7497824</v>
      </c>
      <c r="BS53" s="194">
        <f t="shared" si="70"/>
        <v>6.4532549766883815E-3</v>
      </c>
      <c r="BT53" s="194">
        <f t="shared" si="71"/>
        <v>6.2976981003625143E-2</v>
      </c>
      <c r="BV53" s="193">
        <v>7664977</v>
      </c>
      <c r="BW53" s="194">
        <f t="shared" si="72"/>
        <v>6.3649859122883214E-3</v>
      </c>
      <c r="BX53" s="194">
        <f t="shared" si="73"/>
        <v>2.2293534764219691E-2</v>
      </c>
      <c r="BZ53" s="189"/>
      <c r="CA53" s="194"/>
      <c r="CB53" s="194"/>
    </row>
    <row r="54" spans="2:80">
      <c r="B54" s="188" t="s">
        <v>327</v>
      </c>
      <c r="C54" s="189">
        <v>33464463</v>
      </c>
      <c r="D54" s="190">
        <f t="shared" si="37"/>
        <v>5.1654567176711928E-2</v>
      </c>
      <c r="F54" s="189">
        <v>36054603</v>
      </c>
      <c r="G54" s="190">
        <f t="shared" si="38"/>
        <v>5.1433613459763508E-2</v>
      </c>
      <c r="H54" s="190">
        <f t="shared" si="39"/>
        <v>7.7399718023265507E-2</v>
      </c>
      <c r="J54" s="189">
        <v>38484522</v>
      </c>
      <c r="K54" s="190">
        <f t="shared" si="40"/>
        <v>5.134336510342178E-2</v>
      </c>
      <c r="L54" s="190">
        <f t="shared" si="41"/>
        <v>6.7395527833159052E-2</v>
      </c>
      <c r="N54" s="189">
        <v>41192359</v>
      </c>
      <c r="O54" s="190">
        <f t="shared" si="42"/>
        <v>5.1345013997851088E-2</v>
      </c>
      <c r="P54" s="190">
        <f t="shared" si="43"/>
        <v>7.0361715808760827E-2</v>
      </c>
      <c r="R54" s="189">
        <v>44312068</v>
      </c>
      <c r="S54" s="190">
        <f t="shared" si="44"/>
        <v>5.1559413895375696E-2</v>
      </c>
      <c r="T54" s="190">
        <f t="shared" si="45"/>
        <v>7.5735138159968018E-2</v>
      </c>
      <c r="V54" s="189">
        <v>48048435</v>
      </c>
      <c r="W54" s="190">
        <f t="shared" si="46"/>
        <v>5.1812230888428082E-2</v>
      </c>
      <c r="X54" s="190">
        <f t="shared" si="47"/>
        <v>8.4319400304224024E-2</v>
      </c>
      <c r="Z54" s="189">
        <v>52068958</v>
      </c>
      <c r="AA54" s="190">
        <f t="shared" si="48"/>
        <v>5.1870656480275903E-2</v>
      </c>
      <c r="AB54" s="190">
        <f t="shared" si="49"/>
        <v>8.3676461054350781E-2</v>
      </c>
      <c r="AD54" s="189">
        <v>56108957</v>
      </c>
      <c r="AE54" s="190">
        <f t="shared" si="50"/>
        <v>5.2168221700933208E-2</v>
      </c>
      <c r="AF54" s="190">
        <f t="shared" si="51"/>
        <v>7.758939596985992E-2</v>
      </c>
      <c r="AH54" s="189">
        <v>58358648</v>
      </c>
      <c r="AI54" s="190">
        <f t="shared" si="52"/>
        <v>5.2597108173560059E-2</v>
      </c>
      <c r="AJ54" s="190">
        <f t="shared" si="53"/>
        <v>4.0095042222937805E-2</v>
      </c>
      <c r="AL54" s="189">
        <v>56303675</v>
      </c>
      <c r="AM54" s="190">
        <f t="shared" si="54"/>
        <v>5.2653571465310293E-2</v>
      </c>
      <c r="AN54" s="190">
        <f t="shared" si="55"/>
        <v>-3.52128274116289E-2</v>
      </c>
      <c r="AP54" s="189">
        <v>56767263</v>
      </c>
      <c r="AQ54" s="190">
        <f t="shared" si="56"/>
        <v>5.2919536426001834E-2</v>
      </c>
      <c r="AR54" s="190">
        <f t="shared" si="57"/>
        <v>8.2337076576262103E-3</v>
      </c>
      <c r="AT54" s="189">
        <v>55767991</v>
      </c>
      <c r="AU54" s="190">
        <f t="shared" si="58"/>
        <v>5.2425202794231421E-2</v>
      </c>
      <c r="AV54" s="190">
        <f t="shared" si="59"/>
        <v>-1.7602962467998529E-2</v>
      </c>
      <c r="AX54" s="189">
        <v>53971849</v>
      </c>
      <c r="AY54" s="190">
        <f t="shared" si="60"/>
        <v>5.2344002855205948E-2</v>
      </c>
      <c r="AZ54" s="190">
        <f t="shared" si="61"/>
        <v>-3.2207400119541707E-2</v>
      </c>
      <c r="BB54" s="189">
        <v>53925394</v>
      </c>
      <c r="BC54" s="190">
        <f t="shared" si="62"/>
        <v>5.2850002156127125E-2</v>
      </c>
      <c r="BD54" s="190">
        <f t="shared" si="63"/>
        <v>-8.6072648724710987E-4</v>
      </c>
      <c r="BF54" s="189">
        <v>54190333</v>
      </c>
      <c r="BG54" s="190">
        <f t="shared" si="64"/>
        <v>5.2501974503903474E-2</v>
      </c>
      <c r="BH54" s="190">
        <f t="shared" si="65"/>
        <v>4.9130656328630895E-3</v>
      </c>
      <c r="BJ54" s="189">
        <v>56666599</v>
      </c>
      <c r="BK54" s="190">
        <f t="shared" si="66"/>
        <v>5.258641876780594E-2</v>
      </c>
      <c r="BL54" s="190">
        <f t="shared" si="67"/>
        <v>4.5695714768905438E-2</v>
      </c>
      <c r="BN54" s="189">
        <v>58279948</v>
      </c>
      <c r="BO54" s="190">
        <f t="shared" si="68"/>
        <v>5.2323446814623288E-2</v>
      </c>
      <c r="BP54" s="190">
        <f t="shared" si="69"/>
        <v>2.8470898703484959E-2</v>
      </c>
      <c r="BR54" s="189">
        <v>60394810</v>
      </c>
      <c r="BS54" s="190">
        <f t="shared" si="70"/>
        <v>5.1980829131045118E-2</v>
      </c>
      <c r="BT54" s="190">
        <f t="shared" si="71"/>
        <v>3.6287987079192341E-2</v>
      </c>
      <c r="BV54" s="189">
        <v>62436133</v>
      </c>
      <c r="BW54" s="190">
        <f t="shared" si="72"/>
        <v>5.1846875334754419E-2</v>
      </c>
      <c r="BX54" s="190">
        <f t="shared" si="73"/>
        <v>3.3799642717644129E-2</v>
      </c>
      <c r="BZ54" s="189">
        <v>64429878</v>
      </c>
      <c r="CA54" s="190">
        <f>BZ54/BZ$70</f>
        <v>5.1760385034367737E-2</v>
      </c>
      <c r="CB54" s="190">
        <f>IF(BV54&gt;0,(BZ54/BV54-1),"")</f>
        <v>3.1932550979734797E-2</v>
      </c>
    </row>
    <row r="55" spans="2:80" ht="13.15" customHeight="1" outlineLevel="1">
      <c r="B55" s="192" t="s">
        <v>328</v>
      </c>
      <c r="C55" s="193">
        <v>13951751</v>
      </c>
      <c r="D55" s="194">
        <f t="shared" si="37"/>
        <v>2.1535431758228359E-2</v>
      </c>
      <c r="F55" s="193">
        <v>14954880</v>
      </c>
      <c r="G55" s="194">
        <f t="shared" si="38"/>
        <v>2.1333850694657437E-2</v>
      </c>
      <c r="H55" s="194">
        <f t="shared" si="39"/>
        <v>7.1899864038571293E-2</v>
      </c>
      <c r="J55" s="193">
        <v>16303292</v>
      </c>
      <c r="K55" s="194">
        <f t="shared" si="40"/>
        <v>2.1750715093816039E-2</v>
      </c>
      <c r="L55" s="194">
        <f t="shared" si="41"/>
        <v>9.0165350708263814E-2</v>
      </c>
      <c r="N55" s="193">
        <v>17458369</v>
      </c>
      <c r="O55" s="194">
        <f t="shared" si="42"/>
        <v>2.1761322304572298E-2</v>
      </c>
      <c r="P55" s="194">
        <f t="shared" si="43"/>
        <v>7.0849310679094835E-2</v>
      </c>
      <c r="R55" s="193">
        <v>18803322</v>
      </c>
      <c r="S55" s="194">
        <f t="shared" si="44"/>
        <v>2.1878650791157465E-2</v>
      </c>
      <c r="T55" s="194">
        <f t="shared" si="45"/>
        <v>7.7037723283314818E-2</v>
      </c>
      <c r="V55" s="193">
        <v>20431037</v>
      </c>
      <c r="W55" s="194">
        <f t="shared" si="46"/>
        <v>2.2031469002768082E-2</v>
      </c>
      <c r="X55" s="194">
        <f t="shared" si="47"/>
        <v>8.6565288835664278E-2</v>
      </c>
      <c r="Z55" s="193">
        <v>22038190</v>
      </c>
      <c r="AA55" s="194">
        <f t="shared" si="48"/>
        <v>2.1954258868346312E-2</v>
      </c>
      <c r="AB55" s="194">
        <f t="shared" si="49"/>
        <v>7.8662331236539762E-2</v>
      </c>
      <c r="AD55" s="193">
        <v>23963298</v>
      </c>
      <c r="AE55" s="194">
        <f t="shared" si="50"/>
        <v>2.2280268776864436E-2</v>
      </c>
      <c r="AF55" s="194">
        <f t="shared" si="51"/>
        <v>8.7353271752353523E-2</v>
      </c>
      <c r="AH55" s="193">
        <v>24997242</v>
      </c>
      <c r="AI55" s="194">
        <f t="shared" si="52"/>
        <v>2.2529354030180047E-2</v>
      </c>
      <c r="AJ55" s="194">
        <f t="shared" si="53"/>
        <v>4.3146982523023292E-2</v>
      </c>
      <c r="AL55" s="193">
        <v>24563129</v>
      </c>
      <c r="AM55" s="194">
        <f t="shared" si="54"/>
        <v>2.297072914357963E-2</v>
      </c>
      <c r="AN55" s="194">
        <f t="shared" si="55"/>
        <v>-1.7366435865204699E-2</v>
      </c>
      <c r="AP55" s="193">
        <v>24890993</v>
      </c>
      <c r="AQ55" s="194">
        <f t="shared" si="56"/>
        <v>2.3203863303095248E-2</v>
      </c>
      <c r="AR55" s="194">
        <f t="shared" si="57"/>
        <v>1.3347810859113185E-2</v>
      </c>
      <c r="AT55" s="193">
        <v>24341648</v>
      </c>
      <c r="AU55" s="194">
        <f t="shared" si="58"/>
        <v>2.2882585688729539E-2</v>
      </c>
      <c r="AV55" s="194">
        <f t="shared" si="59"/>
        <v>-2.2070031517023025E-2</v>
      </c>
      <c r="AX55" s="193">
        <v>23395683</v>
      </c>
      <c r="AY55" s="194">
        <f t="shared" si="60"/>
        <v>2.2690045281781864E-2</v>
      </c>
      <c r="AZ55" s="194">
        <f t="shared" si="61"/>
        <v>-3.8861994882187112E-2</v>
      </c>
      <c r="BB55" s="193">
        <v>23362265</v>
      </c>
      <c r="BC55" s="194">
        <f t="shared" si="62"/>
        <v>2.289636966995574E-2</v>
      </c>
      <c r="BD55" s="194">
        <f t="shared" si="63"/>
        <v>-1.4283831765030675E-3</v>
      </c>
      <c r="BF55" s="193">
        <v>23184391</v>
      </c>
      <c r="BG55" s="194">
        <f t="shared" si="64"/>
        <v>2.246205619682258E-2</v>
      </c>
      <c r="BH55" s="194">
        <f t="shared" si="65"/>
        <v>-7.6137309460362346E-3</v>
      </c>
      <c r="BJ55" s="193">
        <v>24422145</v>
      </c>
      <c r="BK55" s="194">
        <f t="shared" si="66"/>
        <v>2.2663670783878841E-2</v>
      </c>
      <c r="BL55" s="194">
        <f t="shared" si="67"/>
        <v>5.3387384641675473E-2</v>
      </c>
      <c r="BN55" s="193">
        <v>25077500</v>
      </c>
      <c r="BO55" s="194">
        <f t="shared" si="68"/>
        <v>2.2514454499748617E-2</v>
      </c>
      <c r="BP55" s="194">
        <f t="shared" si="69"/>
        <v>2.6834457006131185E-2</v>
      </c>
      <c r="BR55" s="193">
        <v>25693489</v>
      </c>
      <c r="BS55" s="194">
        <f t="shared" si="70"/>
        <v>2.2113967433449785E-2</v>
      </c>
      <c r="BT55" s="194">
        <f t="shared" si="71"/>
        <v>2.4563413418402957E-2</v>
      </c>
      <c r="BV55" s="193">
        <v>26682181</v>
      </c>
      <c r="BW55" s="194">
        <f t="shared" si="72"/>
        <v>2.2156844850823049E-2</v>
      </c>
      <c r="BX55" s="194">
        <f t="shared" si="73"/>
        <v>3.8480254666853453E-2</v>
      </c>
      <c r="BZ55" s="189"/>
      <c r="CA55" s="194"/>
      <c r="CB55" s="194"/>
    </row>
    <row r="56" spans="2:80" ht="13.15" customHeight="1" outlineLevel="1">
      <c r="B56" s="192" t="s">
        <v>329</v>
      </c>
      <c r="C56" s="193">
        <v>4270042</v>
      </c>
      <c r="D56" s="194">
        <f t="shared" si="37"/>
        <v>6.5910865306991889E-3</v>
      </c>
      <c r="F56" s="193">
        <v>4629615</v>
      </c>
      <c r="G56" s="194">
        <f t="shared" si="38"/>
        <v>6.6043669480294383E-3</v>
      </c>
      <c r="H56" s="194">
        <f t="shared" si="39"/>
        <v>8.4208305211049383E-2</v>
      </c>
      <c r="J56" s="193">
        <v>4805719</v>
      </c>
      <c r="K56" s="194">
        <f t="shared" si="40"/>
        <v>6.4114551091852198E-3</v>
      </c>
      <c r="L56" s="194">
        <f t="shared" si="41"/>
        <v>3.8038584201926184E-2</v>
      </c>
      <c r="N56" s="193">
        <v>5124944</v>
      </c>
      <c r="O56" s="194">
        <f t="shared" si="42"/>
        <v>6.3880857471212788E-3</v>
      </c>
      <c r="P56" s="194">
        <f t="shared" si="43"/>
        <v>6.6426064445299415E-2</v>
      </c>
      <c r="R56" s="193">
        <v>5467477</v>
      </c>
      <c r="S56" s="194">
        <f t="shared" si="44"/>
        <v>6.3616960870895717E-3</v>
      </c>
      <c r="T56" s="194">
        <f t="shared" si="45"/>
        <v>6.6836437627415979E-2</v>
      </c>
      <c r="V56" s="193">
        <v>6125625</v>
      </c>
      <c r="W56" s="194">
        <f t="shared" si="46"/>
        <v>6.605465856191305E-3</v>
      </c>
      <c r="X56" s="194">
        <f t="shared" si="47"/>
        <v>0.12037508342513381</v>
      </c>
      <c r="Z56" s="193">
        <v>6576016</v>
      </c>
      <c r="AA56" s="194">
        <f t="shared" si="48"/>
        <v>6.5509716354377216E-3</v>
      </c>
      <c r="AB56" s="194">
        <f t="shared" si="49"/>
        <v>7.3525721865115745E-2</v>
      </c>
      <c r="AD56" s="193">
        <v>6901696</v>
      </c>
      <c r="AE56" s="194">
        <f t="shared" si="50"/>
        <v>6.4169648892322823E-3</v>
      </c>
      <c r="AF56" s="194">
        <f t="shared" si="51"/>
        <v>4.9525426945433271E-2</v>
      </c>
      <c r="AH56" s="193">
        <v>7026263</v>
      </c>
      <c r="AI56" s="194">
        <f t="shared" si="52"/>
        <v>6.3325852762538748E-3</v>
      </c>
      <c r="AJ56" s="194">
        <f t="shared" si="53"/>
        <v>1.8048752074852237E-2</v>
      </c>
      <c r="AL56" s="193">
        <v>6736496</v>
      </c>
      <c r="AM56" s="194">
        <f t="shared" si="54"/>
        <v>6.2997765876166506E-3</v>
      </c>
      <c r="AN56" s="194">
        <f t="shared" si="55"/>
        <v>-4.1240557035795544E-2</v>
      </c>
      <c r="AP56" s="193">
        <v>6976519</v>
      </c>
      <c r="AQ56" s="194">
        <f t="shared" si="56"/>
        <v>6.5036454434520457E-3</v>
      </c>
      <c r="AR56" s="194">
        <f t="shared" si="57"/>
        <v>3.5630244566314584E-2</v>
      </c>
      <c r="AT56" s="193">
        <v>6977378</v>
      </c>
      <c r="AU56" s="194">
        <f t="shared" si="58"/>
        <v>6.5591471032551427E-3</v>
      </c>
      <c r="AV56" s="194">
        <f t="shared" si="59"/>
        <v>1.2312730747243705E-4</v>
      </c>
      <c r="AX56" s="193">
        <v>6858968</v>
      </c>
      <c r="AY56" s="194">
        <f t="shared" si="60"/>
        <v>6.6520945127480488E-3</v>
      </c>
      <c r="AZ56" s="194">
        <f t="shared" si="61"/>
        <v>-1.6970558281348636E-2</v>
      </c>
      <c r="BB56" s="193">
        <v>6892503</v>
      </c>
      <c r="BC56" s="194">
        <f t="shared" si="62"/>
        <v>6.7550512178198028E-3</v>
      </c>
      <c r="BD56" s="194">
        <f t="shared" si="63"/>
        <v>4.8892194860801208E-3</v>
      </c>
      <c r="BF56" s="193">
        <v>7068614</v>
      </c>
      <c r="BG56" s="194">
        <f t="shared" si="64"/>
        <v>6.8483836776927565E-3</v>
      </c>
      <c r="BH56" s="194">
        <f t="shared" si="65"/>
        <v>2.5551095153676373E-2</v>
      </c>
      <c r="BJ56" s="193">
        <v>7433567</v>
      </c>
      <c r="BK56" s="194">
        <f t="shared" si="66"/>
        <v>6.8983258938928533E-3</v>
      </c>
      <c r="BL56" s="194">
        <f t="shared" si="67"/>
        <v>5.1630064960400901E-2</v>
      </c>
      <c r="BN56" s="193">
        <v>7473680</v>
      </c>
      <c r="BO56" s="194">
        <f t="shared" si="68"/>
        <v>6.7098326510091214E-3</v>
      </c>
      <c r="BP56" s="194">
        <f t="shared" si="69"/>
        <v>5.3961980836387813E-3</v>
      </c>
      <c r="BR56" s="193">
        <v>7474450</v>
      </c>
      <c r="BS56" s="194">
        <f t="shared" si="70"/>
        <v>6.4331373556525831E-3</v>
      </c>
      <c r="BT56" s="194">
        <f t="shared" si="71"/>
        <v>1.0302822705821058E-4</v>
      </c>
      <c r="BV56" s="193">
        <v>7692177</v>
      </c>
      <c r="BW56" s="194">
        <f t="shared" si="72"/>
        <v>6.3875727532943984E-3</v>
      </c>
      <c r="BX56" s="194">
        <f t="shared" si="73"/>
        <v>2.9129501167310057E-2</v>
      </c>
      <c r="BZ56" s="189"/>
      <c r="CA56" s="194"/>
      <c r="CB56" s="194"/>
    </row>
    <row r="57" spans="2:80" ht="13.15" customHeight="1" outlineLevel="1">
      <c r="B57" s="192" t="s">
        <v>330</v>
      </c>
      <c r="C57" s="193">
        <v>3805753</v>
      </c>
      <c r="D57" s="194">
        <f t="shared" si="37"/>
        <v>5.8744263727307667E-3</v>
      </c>
      <c r="F57" s="193">
        <v>4174855</v>
      </c>
      <c r="G57" s="194">
        <f t="shared" si="38"/>
        <v>5.9556300847512025E-3</v>
      </c>
      <c r="H57" s="194">
        <f t="shared" si="39"/>
        <v>9.6985274661808063E-2</v>
      </c>
      <c r="J57" s="193">
        <v>4528438</v>
      </c>
      <c r="K57" s="194">
        <f t="shared" si="40"/>
        <v>6.0415261382799328E-3</v>
      </c>
      <c r="L57" s="194">
        <f t="shared" si="41"/>
        <v>8.4693480372372232E-2</v>
      </c>
      <c r="N57" s="193">
        <v>4773252</v>
      </c>
      <c r="O57" s="194">
        <f t="shared" si="42"/>
        <v>5.9497124395150739E-3</v>
      </c>
      <c r="P57" s="194">
        <f t="shared" si="43"/>
        <v>5.4061466669081071E-2</v>
      </c>
      <c r="R57" s="193">
        <v>4969141</v>
      </c>
      <c r="S57" s="194">
        <f t="shared" si="44"/>
        <v>5.7818560290050346E-3</v>
      </c>
      <c r="T57" s="194">
        <f t="shared" si="45"/>
        <v>4.1038897590154555E-2</v>
      </c>
      <c r="V57" s="193">
        <v>5329895</v>
      </c>
      <c r="W57" s="194">
        <f t="shared" si="46"/>
        <v>5.7474036428257942E-3</v>
      </c>
      <c r="X57" s="194">
        <f t="shared" si="47"/>
        <v>7.2598865679198932E-2</v>
      </c>
      <c r="Z57" s="193">
        <v>5698981</v>
      </c>
      <c r="AA57" s="194">
        <f t="shared" si="48"/>
        <v>5.6772767709048306E-3</v>
      </c>
      <c r="AB57" s="194">
        <f t="shared" si="49"/>
        <v>6.9248268493094178E-2</v>
      </c>
      <c r="AD57" s="193">
        <v>5995043</v>
      </c>
      <c r="AE57" s="194">
        <f t="shared" si="50"/>
        <v>5.5739894136800248E-3</v>
      </c>
      <c r="AF57" s="194">
        <f t="shared" si="51"/>
        <v>5.1949988954165693E-2</v>
      </c>
      <c r="AH57" s="193">
        <v>6262875</v>
      </c>
      <c r="AI57" s="194">
        <f t="shared" si="52"/>
        <v>5.6445638331526276E-3</v>
      </c>
      <c r="AJ57" s="194">
        <f t="shared" si="53"/>
        <v>4.4675576138486495E-2</v>
      </c>
      <c r="AL57" s="193">
        <v>5940378</v>
      </c>
      <c r="AM57" s="194">
        <f t="shared" si="54"/>
        <v>5.5552700166366948E-3</v>
      </c>
      <c r="AN57" s="194">
        <f t="shared" si="55"/>
        <v>-5.1493443506376857E-2</v>
      </c>
      <c r="AP57" s="193">
        <v>6118338</v>
      </c>
      <c r="AQ57" s="194">
        <f t="shared" si="56"/>
        <v>5.7036325788261313E-3</v>
      </c>
      <c r="AR57" s="194">
        <f t="shared" si="57"/>
        <v>2.9957689561169287E-2</v>
      </c>
      <c r="AT57" s="193">
        <v>6170267</v>
      </c>
      <c r="AU57" s="194">
        <f t="shared" si="58"/>
        <v>5.8004151300618655E-3</v>
      </c>
      <c r="AV57" s="194">
        <f t="shared" si="59"/>
        <v>8.4874356402016016E-3</v>
      </c>
      <c r="AX57" s="193">
        <v>6062105</v>
      </c>
      <c r="AY57" s="194">
        <f t="shared" si="60"/>
        <v>5.8792657155132535E-3</v>
      </c>
      <c r="AZ57" s="194">
        <f t="shared" si="61"/>
        <v>-1.7529549369581621E-2</v>
      </c>
      <c r="BB57" s="193">
        <v>5937373</v>
      </c>
      <c r="BC57" s="194">
        <f t="shared" si="62"/>
        <v>5.8189686263902122E-3</v>
      </c>
      <c r="BD57" s="194">
        <f t="shared" si="63"/>
        <v>-2.0575691117194483E-2</v>
      </c>
      <c r="BF57" s="193">
        <v>5894745</v>
      </c>
      <c r="BG57" s="194">
        <f t="shared" si="64"/>
        <v>5.7110878373272311E-3</v>
      </c>
      <c r="BH57" s="194">
        <f t="shared" si="65"/>
        <v>-7.1796061995768046E-3</v>
      </c>
      <c r="BJ57" s="193">
        <v>6059605</v>
      </c>
      <c r="BK57" s="194">
        <f t="shared" si="66"/>
        <v>5.6232936460063662E-3</v>
      </c>
      <c r="BL57" s="194">
        <f t="shared" si="67"/>
        <v>2.796728272384974E-2</v>
      </c>
      <c r="BN57" s="193">
        <v>6336885</v>
      </c>
      <c r="BO57" s="194">
        <f t="shared" si="68"/>
        <v>5.6892237664296491E-3</v>
      </c>
      <c r="BP57" s="194">
        <f t="shared" si="69"/>
        <v>4.5758758202886218E-2</v>
      </c>
      <c r="BR57" s="193">
        <v>6552020</v>
      </c>
      <c r="BS57" s="194">
        <f t="shared" si="70"/>
        <v>5.6392168811060127E-3</v>
      </c>
      <c r="BT57" s="194">
        <f t="shared" si="71"/>
        <v>3.3949645606634826E-2</v>
      </c>
      <c r="BV57" s="193">
        <v>6813831</v>
      </c>
      <c r="BW57" s="194">
        <f t="shared" si="72"/>
        <v>5.6581954940912987E-3</v>
      </c>
      <c r="BX57" s="194">
        <f t="shared" si="73"/>
        <v>3.9958821859518157E-2</v>
      </c>
      <c r="BZ57" s="189"/>
      <c r="CA57" s="194"/>
      <c r="CB57" s="194"/>
    </row>
    <row r="58" spans="2:80" ht="13.15" customHeight="1" outlineLevel="1">
      <c r="B58" s="192" t="s">
        <v>331</v>
      </c>
      <c r="C58" s="193">
        <v>11436917</v>
      </c>
      <c r="D58" s="194">
        <f t="shared" si="37"/>
        <v>1.7653622515053615E-2</v>
      </c>
      <c r="F58" s="193">
        <v>12295253</v>
      </c>
      <c r="G58" s="194">
        <f t="shared" si="38"/>
        <v>1.7539765732325428E-2</v>
      </c>
      <c r="H58" s="194">
        <f t="shared" si="39"/>
        <v>7.5049595970662297E-2</v>
      </c>
      <c r="J58" s="193">
        <v>12847073</v>
      </c>
      <c r="K58" s="194">
        <f t="shared" si="40"/>
        <v>1.7139668762140587E-2</v>
      </c>
      <c r="L58" s="194">
        <f t="shared" si="41"/>
        <v>4.4880735679046158E-2</v>
      </c>
      <c r="N58" s="193">
        <v>13835794</v>
      </c>
      <c r="O58" s="194">
        <f t="shared" si="42"/>
        <v>1.7245893506642435E-2</v>
      </c>
      <c r="P58" s="194">
        <f t="shared" si="43"/>
        <v>7.6960798774942774E-2</v>
      </c>
      <c r="R58" s="193">
        <v>15072128</v>
      </c>
      <c r="S58" s="194">
        <f t="shared" si="44"/>
        <v>1.7537210988123622E-2</v>
      </c>
      <c r="T58" s="194">
        <f t="shared" si="45"/>
        <v>8.9357647273441643E-2</v>
      </c>
      <c r="V58" s="193">
        <v>16161878</v>
      </c>
      <c r="W58" s="194">
        <f t="shared" si="46"/>
        <v>1.7427892386642899E-2</v>
      </c>
      <c r="X58" s="194">
        <f t="shared" si="47"/>
        <v>7.230233182733059E-2</v>
      </c>
      <c r="Z58" s="193">
        <v>17755771</v>
      </c>
      <c r="AA58" s="194">
        <f t="shared" si="48"/>
        <v>1.7688149205587041E-2</v>
      </c>
      <c r="AB58" s="194">
        <f t="shared" si="49"/>
        <v>9.8620531599112438E-2</v>
      </c>
      <c r="AD58" s="193">
        <v>19248920</v>
      </c>
      <c r="AE58" s="194">
        <f t="shared" si="50"/>
        <v>1.789699862115646E-2</v>
      </c>
      <c r="AF58" s="194">
        <f t="shared" si="51"/>
        <v>8.4093729300743991E-2</v>
      </c>
      <c r="AH58" s="193">
        <v>20072268</v>
      </c>
      <c r="AI58" s="194">
        <f t="shared" si="52"/>
        <v>1.8090605033973507E-2</v>
      </c>
      <c r="AJ58" s="194">
        <f t="shared" si="53"/>
        <v>4.2773724447917161E-2</v>
      </c>
      <c r="AL58" s="193">
        <v>19063672</v>
      </c>
      <c r="AM58" s="194">
        <f t="shared" si="54"/>
        <v>1.7827795717477321E-2</v>
      </c>
      <c r="AN58" s="194">
        <f t="shared" si="55"/>
        <v>-5.0248233034752232E-2</v>
      </c>
      <c r="AP58" s="193">
        <v>18781413</v>
      </c>
      <c r="AQ58" s="194">
        <f t="shared" si="56"/>
        <v>1.7508395100628408E-2</v>
      </c>
      <c r="AR58" s="194">
        <f t="shared" si="57"/>
        <v>-1.4806119198861545E-2</v>
      </c>
      <c r="AT58" s="193">
        <v>18278698</v>
      </c>
      <c r="AU58" s="194">
        <f t="shared" si="58"/>
        <v>1.7183054872184876E-2</v>
      </c>
      <c r="AV58" s="194">
        <f t="shared" si="59"/>
        <v>-2.6766622937262508E-2</v>
      </c>
      <c r="AX58" s="193">
        <v>17655093</v>
      </c>
      <c r="AY58" s="194">
        <f t="shared" si="60"/>
        <v>1.7122597345162784E-2</v>
      </c>
      <c r="AZ58" s="194">
        <f t="shared" si="61"/>
        <v>-3.4116489040959097E-2</v>
      </c>
      <c r="BB58" s="193">
        <v>17733253</v>
      </c>
      <c r="BC58" s="194">
        <f t="shared" si="62"/>
        <v>1.7379612641961369E-2</v>
      </c>
      <c r="BD58" s="194">
        <f t="shared" si="63"/>
        <v>4.4270511630837284E-3</v>
      </c>
      <c r="BF58" s="193">
        <v>18042583</v>
      </c>
      <c r="BG58" s="194">
        <f t="shared" si="64"/>
        <v>1.7480446792060907E-2</v>
      </c>
      <c r="BH58" s="194">
        <f t="shared" si="65"/>
        <v>1.7443500072998441E-2</v>
      </c>
      <c r="BJ58" s="193">
        <v>18751282</v>
      </c>
      <c r="BK58" s="194">
        <f t="shared" si="66"/>
        <v>1.7401128444027875E-2</v>
      </c>
      <c r="BL58" s="194">
        <f t="shared" si="67"/>
        <v>3.9279242888892396E-2</v>
      </c>
      <c r="BN58" s="193">
        <v>19391883</v>
      </c>
      <c r="BO58" s="194">
        <f t="shared" si="68"/>
        <v>1.7409935897435898E-2</v>
      </c>
      <c r="BP58" s="194">
        <f t="shared" si="69"/>
        <v>3.4163050825004815E-2</v>
      </c>
      <c r="BR58" s="193">
        <v>20674851</v>
      </c>
      <c r="BS58" s="194">
        <f t="shared" si="70"/>
        <v>1.7794507460836738E-2</v>
      </c>
      <c r="BT58" s="194">
        <f t="shared" si="71"/>
        <v>6.6160052636456301E-2</v>
      </c>
      <c r="BV58" s="193">
        <v>21247944</v>
      </c>
      <c r="BW58" s="194">
        <f t="shared" si="72"/>
        <v>1.7644262236545676E-2</v>
      </c>
      <c r="BX58" s="194">
        <f t="shared" si="73"/>
        <v>2.7719329150183381E-2</v>
      </c>
      <c r="BZ58" s="189"/>
      <c r="CA58" s="194"/>
      <c r="CB58" s="194"/>
    </row>
    <row r="59" spans="2:80">
      <c r="B59" s="188" t="s">
        <v>332</v>
      </c>
      <c r="C59" s="189">
        <v>114454953</v>
      </c>
      <c r="D59" s="190">
        <f t="shared" si="37"/>
        <v>0.17666863676987454</v>
      </c>
      <c r="F59" s="189">
        <v>124576514</v>
      </c>
      <c r="G59" s="190">
        <f t="shared" si="38"/>
        <v>0.17771434807480246</v>
      </c>
      <c r="H59" s="190">
        <f t="shared" si="39"/>
        <v>8.8432704174890464E-2</v>
      </c>
      <c r="J59" s="189">
        <v>133608749</v>
      </c>
      <c r="K59" s="190">
        <f t="shared" si="40"/>
        <v>0.17825147421393045</v>
      </c>
      <c r="L59" s="190">
        <f t="shared" si="41"/>
        <v>7.2503513784307749E-2</v>
      </c>
      <c r="N59" s="189">
        <v>143012097</v>
      </c>
      <c r="O59" s="190">
        <f t="shared" si="42"/>
        <v>0.17826019923566497</v>
      </c>
      <c r="P59" s="190">
        <f t="shared" si="43"/>
        <v>7.0379732393123451E-2</v>
      </c>
      <c r="R59" s="189">
        <v>153557325</v>
      </c>
      <c r="S59" s="190">
        <f t="shared" si="44"/>
        <v>0.17867199690029636</v>
      </c>
      <c r="T59" s="190">
        <f t="shared" si="45"/>
        <v>7.3736615441699405E-2</v>
      </c>
      <c r="V59" s="189">
        <v>165760054</v>
      </c>
      <c r="W59" s="190">
        <f t="shared" si="46"/>
        <v>0.17874459781939425</v>
      </c>
      <c r="X59" s="190">
        <f t="shared" si="47"/>
        <v>7.9466928718639807E-2</v>
      </c>
      <c r="Z59" s="189">
        <v>180859334</v>
      </c>
      <c r="AA59" s="190">
        <f t="shared" si="48"/>
        <v>0.1801705420178657</v>
      </c>
      <c r="AB59" s="190">
        <f t="shared" si="49"/>
        <v>9.1091186541239821E-2</v>
      </c>
      <c r="AD59" s="189">
        <v>193749322</v>
      </c>
      <c r="AE59" s="190">
        <f t="shared" si="50"/>
        <v>0.1801416052788416</v>
      </c>
      <c r="AF59" s="190">
        <f t="shared" si="51"/>
        <v>7.1270792139486616E-2</v>
      </c>
      <c r="AH59" s="189">
        <v>201235501</v>
      </c>
      <c r="AI59" s="190">
        <f t="shared" si="52"/>
        <v>0.18136824236328355</v>
      </c>
      <c r="AJ59" s="190">
        <f t="shared" si="53"/>
        <v>3.8638478435552903E-2</v>
      </c>
      <c r="AL59" s="189">
        <v>198374372</v>
      </c>
      <c r="AM59" s="190">
        <f t="shared" si="54"/>
        <v>0.18551398595185925</v>
      </c>
      <c r="AN59" s="190">
        <f t="shared" si="55"/>
        <v>-1.42178143805749E-2</v>
      </c>
      <c r="AP59" s="189">
        <v>197145571</v>
      </c>
      <c r="AQ59" s="190">
        <f t="shared" si="56"/>
        <v>0.18378290011550197</v>
      </c>
      <c r="AR59" s="190">
        <f t="shared" si="57"/>
        <v>-6.1943535730513144E-3</v>
      </c>
      <c r="AT59" s="189">
        <v>198465261</v>
      </c>
      <c r="AU59" s="190">
        <f t="shared" si="58"/>
        <v>0.18656905814547037</v>
      </c>
      <c r="AV59" s="190">
        <f t="shared" si="59"/>
        <v>6.6939875611002897E-3</v>
      </c>
      <c r="AX59" s="189">
        <v>195026853</v>
      </c>
      <c r="AY59" s="190">
        <f t="shared" si="60"/>
        <v>0.18914464372480236</v>
      </c>
      <c r="AZ59" s="190">
        <f t="shared" si="61"/>
        <v>-1.7324986663534991E-2</v>
      </c>
      <c r="BB59" s="189">
        <v>192620202</v>
      </c>
      <c r="BC59" s="190">
        <f t="shared" si="62"/>
        <v>0.18877892836561644</v>
      </c>
      <c r="BD59" s="190">
        <f t="shared" si="63"/>
        <v>-1.234010067321345E-2</v>
      </c>
      <c r="BF59" s="189">
        <v>194960214</v>
      </c>
      <c r="BG59" s="190">
        <f t="shared" si="64"/>
        <v>0.18888601745081665</v>
      </c>
      <c r="BH59" s="190">
        <f t="shared" si="65"/>
        <v>1.2148320766479204E-2</v>
      </c>
      <c r="BJ59" s="189">
        <v>204244524</v>
      </c>
      <c r="BK59" s="190">
        <f t="shared" si="66"/>
        <v>0.18953825109735614</v>
      </c>
      <c r="BL59" s="190">
        <f t="shared" si="67"/>
        <v>4.7621562417858199E-2</v>
      </c>
      <c r="BN59" s="189">
        <v>211672686</v>
      </c>
      <c r="BO59" s="190">
        <f t="shared" si="68"/>
        <v>0.19003868239603533</v>
      </c>
      <c r="BP59" s="190">
        <f t="shared" si="69"/>
        <v>3.6368965270275666E-2</v>
      </c>
      <c r="BR59" s="189">
        <v>222027547</v>
      </c>
      <c r="BS59" s="190">
        <f t="shared" si="70"/>
        <v>0.19109549285761623</v>
      </c>
      <c r="BT59" s="190">
        <f t="shared" si="71"/>
        <v>4.8919211995070544E-2</v>
      </c>
      <c r="BV59" s="189">
        <v>231133592</v>
      </c>
      <c r="BW59" s="190">
        <f t="shared" si="72"/>
        <v>0.19193300344366285</v>
      </c>
      <c r="BX59" s="190">
        <f t="shared" si="73"/>
        <v>4.1013131582271711E-2</v>
      </c>
      <c r="BZ59" s="189">
        <v>240129959</v>
      </c>
      <c r="CA59" s="190">
        <f>BZ59/BZ$70</f>
        <v>0.19291079731870575</v>
      </c>
      <c r="CB59" s="190">
        <f>IF(BV59&gt;0,(BZ59/BV59-1),"")</f>
        <v>3.8922801840071797E-2</v>
      </c>
    </row>
    <row r="60" spans="2:80">
      <c r="B60" s="188" t="s">
        <v>333</v>
      </c>
      <c r="C60" s="189">
        <v>15717410</v>
      </c>
      <c r="D60" s="190">
        <f t="shared" si="37"/>
        <v>2.4260840841489786E-2</v>
      </c>
      <c r="F60" s="189">
        <v>17141718</v>
      </c>
      <c r="G60" s="190">
        <f t="shared" si="38"/>
        <v>2.4453479563989938E-2</v>
      </c>
      <c r="H60" s="190">
        <f t="shared" si="39"/>
        <v>9.061976496127544E-2</v>
      </c>
      <c r="J60" s="189">
        <v>18638319</v>
      </c>
      <c r="K60" s="190">
        <f t="shared" si="40"/>
        <v>2.4865945257967426E-2</v>
      </c>
      <c r="L60" s="190">
        <f t="shared" si="41"/>
        <v>8.7307526585141515E-2</v>
      </c>
      <c r="N60" s="189">
        <v>20261446</v>
      </c>
      <c r="O60" s="190">
        <f t="shared" si="42"/>
        <v>2.5255271942223653E-2</v>
      </c>
      <c r="P60" s="190">
        <f t="shared" si="43"/>
        <v>8.7085482333465691E-2</v>
      </c>
      <c r="R60" s="189">
        <v>21773122</v>
      </c>
      <c r="S60" s="190">
        <f t="shared" si="44"/>
        <v>2.5334168763969902E-2</v>
      </c>
      <c r="T60" s="190">
        <f t="shared" si="45"/>
        <v>7.460849536602665E-2</v>
      </c>
      <c r="V60" s="189">
        <v>23863104</v>
      </c>
      <c r="W60" s="190">
        <f t="shared" si="46"/>
        <v>2.573238138063335E-2</v>
      </c>
      <c r="X60" s="190">
        <f t="shared" si="47"/>
        <v>9.5989082319017038E-2</v>
      </c>
      <c r="Z60" s="189">
        <v>25934032</v>
      </c>
      <c r="AA60" s="190">
        <f t="shared" si="48"/>
        <v>2.5835263786544042E-2</v>
      </c>
      <c r="AB60" s="190">
        <f t="shared" si="49"/>
        <v>8.6783680781846284E-2</v>
      </c>
      <c r="AD60" s="189">
        <v>27985381</v>
      </c>
      <c r="AE60" s="190">
        <f t="shared" si="50"/>
        <v>2.6019866318190227E-2</v>
      </c>
      <c r="AF60" s="190">
        <f t="shared" si="51"/>
        <v>7.9098730193592814E-2</v>
      </c>
      <c r="AH60" s="189">
        <v>29098291</v>
      </c>
      <c r="AI60" s="190">
        <f t="shared" si="52"/>
        <v>2.6225521183985089E-2</v>
      </c>
      <c r="AJ60" s="190">
        <f t="shared" si="53"/>
        <v>3.9767548635482264E-2</v>
      </c>
      <c r="AL60" s="189">
        <v>27670321</v>
      </c>
      <c r="AM60" s="190">
        <f t="shared" si="54"/>
        <v>2.587648540244622E-2</v>
      </c>
      <c r="AN60" s="190">
        <f t="shared" si="55"/>
        <v>-4.9074016065067227E-2</v>
      </c>
      <c r="AP60" s="189">
        <v>27912742</v>
      </c>
      <c r="AQ60" s="190">
        <f t="shared" si="56"/>
        <v>2.6020795947456394E-2</v>
      </c>
      <c r="AR60" s="190">
        <f t="shared" si="57"/>
        <v>8.7610476221073874E-3</v>
      </c>
      <c r="AT60" s="189">
        <v>27236069</v>
      </c>
      <c r="AU60" s="190">
        <f t="shared" si="58"/>
        <v>2.5603512248498959E-2</v>
      </c>
      <c r="AV60" s="190">
        <f t="shared" si="59"/>
        <v>-2.4242440961192546E-2</v>
      </c>
      <c r="AX60" s="189">
        <v>26508820</v>
      </c>
      <c r="AY60" s="190">
        <f t="shared" si="60"/>
        <v>2.5709286887098136E-2</v>
      </c>
      <c r="AZ60" s="190">
        <f t="shared" si="61"/>
        <v>-2.6701687383741013E-2</v>
      </c>
      <c r="BB60" s="189">
        <v>26566278</v>
      </c>
      <c r="BC60" s="190">
        <f t="shared" si="62"/>
        <v>2.6036487551306026E-2</v>
      </c>
      <c r="BD60" s="190">
        <f t="shared" si="63"/>
        <v>2.167505003994874E-3</v>
      </c>
      <c r="BF60" s="189">
        <v>26712051</v>
      </c>
      <c r="BG60" s="190">
        <f t="shared" si="64"/>
        <v>2.5879808130150617E-2</v>
      </c>
      <c r="BH60" s="190">
        <f t="shared" si="65"/>
        <v>5.4871442661257319E-3</v>
      </c>
      <c r="BJ60" s="189">
        <v>28492083</v>
      </c>
      <c r="BK60" s="190">
        <f t="shared" si="66"/>
        <v>2.6440559953228963E-2</v>
      </c>
      <c r="BL60" s="190">
        <f t="shared" si="67"/>
        <v>6.6637788315094149E-2</v>
      </c>
      <c r="BN60" s="189">
        <v>29369879</v>
      </c>
      <c r="BO60" s="190">
        <f t="shared" si="68"/>
        <v>2.6368130970336853E-2</v>
      </c>
      <c r="BP60" s="190">
        <f t="shared" si="69"/>
        <v>3.0808417903317231E-2</v>
      </c>
      <c r="BR60" s="189">
        <v>30538493</v>
      </c>
      <c r="BS60" s="190">
        <f t="shared" si="70"/>
        <v>2.6283983450773627E-2</v>
      </c>
      <c r="BT60" s="190">
        <f t="shared" si="71"/>
        <v>3.9789540842166904E-2</v>
      </c>
      <c r="BV60" s="189">
        <v>31198376</v>
      </c>
      <c r="BW60" s="190">
        <f t="shared" si="72"/>
        <v>2.5907086704405512E-2</v>
      </c>
      <c r="BX60" s="190">
        <f t="shared" si="73"/>
        <v>2.1608237184461032E-2</v>
      </c>
      <c r="BZ60" s="189">
        <v>32356061</v>
      </c>
      <c r="CA60" s="190">
        <f>BZ60/BZ$70</f>
        <v>2.5993564283258299E-2</v>
      </c>
      <c r="CB60" s="190">
        <f>IF(BV60&gt;0,(BZ60/BV60-1),"")</f>
        <v>3.7107219939909619E-2</v>
      </c>
    </row>
    <row r="61" spans="2:80">
      <c r="B61" s="188" t="s">
        <v>334</v>
      </c>
      <c r="C61" s="189">
        <v>11177110</v>
      </c>
      <c r="D61" s="190">
        <f t="shared" si="37"/>
        <v>1.7252593574757159E-2</v>
      </c>
      <c r="F61" s="189">
        <v>11918713</v>
      </c>
      <c r="G61" s="190">
        <f t="shared" si="38"/>
        <v>1.7002613435512196E-2</v>
      </c>
      <c r="H61" s="190">
        <f t="shared" si="39"/>
        <v>6.6350156704192864E-2</v>
      </c>
      <c r="J61" s="189">
        <v>12718187</v>
      </c>
      <c r="K61" s="190">
        <f t="shared" si="40"/>
        <v>1.6967718050248683E-2</v>
      </c>
      <c r="L61" s="190">
        <f t="shared" si="41"/>
        <v>6.7077208755676798E-2</v>
      </c>
      <c r="N61" s="189">
        <v>13529155</v>
      </c>
      <c r="O61" s="190">
        <f t="shared" si="42"/>
        <v>1.6863677383810356E-2</v>
      </c>
      <c r="P61" s="190">
        <f t="shared" si="43"/>
        <v>6.3764434349015353E-2</v>
      </c>
      <c r="R61" s="189">
        <v>14431131</v>
      </c>
      <c r="S61" s="190">
        <f t="shared" si="44"/>
        <v>1.6791377378446586E-2</v>
      </c>
      <c r="T61" s="190">
        <f t="shared" si="45"/>
        <v>6.6669056567095319E-2</v>
      </c>
      <c r="V61" s="189">
        <v>15517494</v>
      </c>
      <c r="W61" s="190">
        <f t="shared" si="46"/>
        <v>1.6733031615656105E-2</v>
      </c>
      <c r="X61" s="190">
        <f t="shared" si="47"/>
        <v>7.5279130928823212E-2</v>
      </c>
      <c r="Z61" s="189">
        <v>16661235</v>
      </c>
      <c r="AA61" s="190">
        <f t="shared" si="48"/>
        <v>1.6597781680634933E-2</v>
      </c>
      <c r="AB61" s="190">
        <f t="shared" si="49"/>
        <v>7.3706553390644025E-2</v>
      </c>
      <c r="AD61" s="189">
        <v>17766300</v>
      </c>
      <c r="AE61" s="190">
        <f t="shared" si="50"/>
        <v>1.6518508394395739E-2</v>
      </c>
      <c r="AF61" s="190">
        <f t="shared" si="51"/>
        <v>6.63255154854967E-2</v>
      </c>
      <c r="AH61" s="189">
        <v>18517376</v>
      </c>
      <c r="AI61" s="190">
        <f t="shared" si="52"/>
        <v>1.6689221939522738E-2</v>
      </c>
      <c r="AJ61" s="190">
        <f t="shared" si="53"/>
        <v>4.2275319002831102E-2</v>
      </c>
      <c r="AL61" s="189">
        <v>17896504</v>
      </c>
      <c r="AM61" s="190">
        <f t="shared" si="54"/>
        <v>1.6736293898101884E-2</v>
      </c>
      <c r="AN61" s="190">
        <f t="shared" si="55"/>
        <v>-3.3529156614846456E-2</v>
      </c>
      <c r="AP61" s="189">
        <v>17973969</v>
      </c>
      <c r="AQ61" s="190">
        <f t="shared" si="56"/>
        <v>1.6755680245061803E-2</v>
      </c>
      <c r="AR61" s="190">
        <f t="shared" si="57"/>
        <v>4.3284990185792349E-3</v>
      </c>
      <c r="AT61" s="189">
        <v>17942160</v>
      </c>
      <c r="AU61" s="190">
        <f t="shared" si="58"/>
        <v>1.6866689290753672E-2</v>
      </c>
      <c r="AV61" s="190">
        <f t="shared" si="59"/>
        <v>-1.7697259853959313E-3</v>
      </c>
      <c r="AX61" s="189">
        <v>17282206</v>
      </c>
      <c r="AY61" s="190">
        <f t="shared" si="60"/>
        <v>1.6760956998309571E-2</v>
      </c>
      <c r="AZ61" s="190">
        <f t="shared" si="61"/>
        <v>-3.6782304917579611E-2</v>
      </c>
      <c r="BB61" s="189">
        <v>17237767</v>
      </c>
      <c r="BC61" s="190">
        <f t="shared" si="62"/>
        <v>1.6894007730695802E-2</v>
      </c>
      <c r="BD61" s="190">
        <f t="shared" si="63"/>
        <v>-2.5713731221581604E-3</v>
      </c>
      <c r="BF61" s="189">
        <v>17505255</v>
      </c>
      <c r="BG61" s="190">
        <f t="shared" si="64"/>
        <v>1.6959859827662044E-2</v>
      </c>
      <c r="BH61" s="190">
        <f t="shared" si="65"/>
        <v>1.55175551450486E-2</v>
      </c>
      <c r="BJ61" s="189">
        <v>18145704</v>
      </c>
      <c r="BK61" s="190">
        <f t="shared" si="66"/>
        <v>1.6839154038177786E-2</v>
      </c>
      <c r="BL61" s="190">
        <f t="shared" si="67"/>
        <v>3.6586099431284991E-2</v>
      </c>
      <c r="BN61" s="189">
        <v>18747249</v>
      </c>
      <c r="BO61" s="190">
        <f t="shared" si="68"/>
        <v>1.6831186705451411E-2</v>
      </c>
      <c r="BP61" s="190">
        <f t="shared" si="69"/>
        <v>3.3150821814353471E-2</v>
      </c>
      <c r="BR61" s="189">
        <v>19528873</v>
      </c>
      <c r="BS61" s="190">
        <f t="shared" si="70"/>
        <v>1.6808182864303745E-2</v>
      </c>
      <c r="BT61" s="190">
        <f t="shared" si="71"/>
        <v>4.169273049075084E-2</v>
      </c>
      <c r="BV61" s="189">
        <v>20047454</v>
      </c>
      <c r="BW61" s="190">
        <f t="shared" si="72"/>
        <v>1.6647377061568241E-2</v>
      </c>
      <c r="BX61" s="190">
        <f t="shared" si="73"/>
        <v>2.6554578955990005E-2</v>
      </c>
      <c r="BZ61" s="189">
        <v>20973354</v>
      </c>
      <c r="CA61" s="190">
        <f>BZ61/BZ$70</f>
        <v>1.6849153097916725E-2</v>
      </c>
      <c r="CB61" s="190">
        <f>IF(BV61&gt;0,(BZ61/BV61-1),"")</f>
        <v>4.6185415863779999E-2</v>
      </c>
    </row>
    <row r="62" spans="2:80">
      <c r="B62" s="188" t="s">
        <v>335</v>
      </c>
      <c r="C62" s="189">
        <v>40789981</v>
      </c>
      <c r="D62" s="190">
        <f t="shared" si="37"/>
        <v>6.2961978911817693E-2</v>
      </c>
      <c r="F62" s="189">
        <v>43595419</v>
      </c>
      <c r="G62" s="190">
        <f t="shared" si="38"/>
        <v>6.219094769847916E-2</v>
      </c>
      <c r="H62" s="190">
        <f t="shared" si="39"/>
        <v>6.8777624583840735E-2</v>
      </c>
      <c r="J62" s="189">
        <v>46029847</v>
      </c>
      <c r="K62" s="190">
        <f t="shared" si="40"/>
        <v>6.1409811460712532E-2</v>
      </c>
      <c r="L62" s="190">
        <f t="shared" si="41"/>
        <v>5.5841371773488468E-2</v>
      </c>
      <c r="N62" s="189">
        <v>48585365</v>
      </c>
      <c r="O62" s="190">
        <f t="shared" si="42"/>
        <v>6.0560169569693845E-2</v>
      </c>
      <c r="P62" s="190">
        <f t="shared" si="43"/>
        <v>5.551871593229496E-2</v>
      </c>
      <c r="R62" s="189">
        <v>51724767</v>
      </c>
      <c r="S62" s="190">
        <f t="shared" si="44"/>
        <v>6.0184477745314664E-2</v>
      </c>
      <c r="T62" s="190">
        <f t="shared" si="45"/>
        <v>6.4616206958618028E-2</v>
      </c>
      <c r="V62" s="189">
        <v>55666720</v>
      </c>
      <c r="W62" s="190">
        <f t="shared" si="46"/>
        <v>6.0027281834288196E-2</v>
      </c>
      <c r="X62" s="190">
        <f t="shared" si="47"/>
        <v>7.6210164465313035E-2</v>
      </c>
      <c r="Z62" s="189">
        <v>60233698</v>
      </c>
      <c r="AA62" s="190">
        <f t="shared" si="48"/>
        <v>6.000430155515464E-2</v>
      </c>
      <c r="AB62" s="190">
        <f t="shared" si="49"/>
        <v>8.2041442355504257E-2</v>
      </c>
      <c r="AD62" s="189">
        <v>64281602</v>
      </c>
      <c r="AE62" s="190">
        <f t="shared" si="50"/>
        <v>5.9766872238012754E-2</v>
      </c>
      <c r="AF62" s="190">
        <f t="shared" si="51"/>
        <v>6.720331200651164E-2</v>
      </c>
      <c r="AH62" s="189">
        <v>66779471</v>
      </c>
      <c r="AI62" s="190">
        <f t="shared" si="52"/>
        <v>6.0186573547079375E-2</v>
      </c>
      <c r="AJ62" s="190">
        <f t="shared" si="53"/>
        <v>3.8858225717523398E-2</v>
      </c>
      <c r="AL62" s="189">
        <v>63926115</v>
      </c>
      <c r="AM62" s="190">
        <f t="shared" si="54"/>
        <v>5.9781857305977709E-2</v>
      </c>
      <c r="AN62" s="190">
        <f t="shared" si="55"/>
        <v>-4.2728041376667969E-2</v>
      </c>
      <c r="AP62" s="189">
        <v>64680368</v>
      </c>
      <c r="AQ62" s="190">
        <f t="shared" si="56"/>
        <v>6.0296285385878182E-2</v>
      </c>
      <c r="AR62" s="190">
        <f t="shared" si="57"/>
        <v>1.1798824314601219E-2</v>
      </c>
      <c r="AT62" s="189">
        <v>64130843</v>
      </c>
      <c r="AU62" s="190">
        <f t="shared" si="58"/>
        <v>6.0286777223874113E-2</v>
      </c>
      <c r="AV62" s="190">
        <f t="shared" si="59"/>
        <v>-8.496009175458008E-3</v>
      </c>
      <c r="AX62" s="189">
        <v>62558828</v>
      </c>
      <c r="AY62" s="190">
        <f t="shared" si="60"/>
        <v>6.0671989789535245E-2</v>
      </c>
      <c r="AZ62" s="190">
        <f t="shared" si="61"/>
        <v>-2.451262023797196E-2</v>
      </c>
      <c r="BB62" s="189">
        <v>61625767</v>
      </c>
      <c r="BC62" s="190">
        <f t="shared" si="62"/>
        <v>6.0396812656074203E-2</v>
      </c>
      <c r="BD62" s="190">
        <f t="shared" si="63"/>
        <v>-1.4914937345053891E-2</v>
      </c>
      <c r="BF62" s="189">
        <v>62677248</v>
      </c>
      <c r="BG62" s="190">
        <f t="shared" si="64"/>
        <v>6.0724470478356996E-2</v>
      </c>
      <c r="BH62" s="190">
        <f t="shared" si="65"/>
        <v>1.7062359645763081E-2</v>
      </c>
      <c r="BJ62" s="189">
        <v>64989988</v>
      </c>
      <c r="BK62" s="190">
        <f t="shared" si="66"/>
        <v>6.0310496571052072E-2</v>
      </c>
      <c r="BL62" s="190">
        <f t="shared" si="67"/>
        <v>3.6899195063573975E-2</v>
      </c>
      <c r="BN62" s="189">
        <v>67126912</v>
      </c>
      <c r="BO62" s="190">
        <f t="shared" si="68"/>
        <v>6.0266206995618764E-2</v>
      </c>
      <c r="BP62" s="190">
        <f t="shared" si="69"/>
        <v>3.2880818503920883E-2</v>
      </c>
      <c r="BR62" s="189">
        <v>69657915</v>
      </c>
      <c r="BS62" s="190">
        <f t="shared" si="70"/>
        <v>5.9953432707874482E-2</v>
      </c>
      <c r="BT62" s="190">
        <f t="shared" si="71"/>
        <v>3.7704743516281614E-2</v>
      </c>
      <c r="BV62" s="189">
        <v>72029560</v>
      </c>
      <c r="BW62" s="190">
        <f t="shared" si="72"/>
        <v>5.9813243362416661E-2</v>
      </c>
      <c r="BX62" s="190">
        <f t="shared" si="73"/>
        <v>3.404702825228112E-2</v>
      </c>
      <c r="BZ62" s="189">
        <v>74495916</v>
      </c>
      <c r="CA62" s="190">
        <f>BZ62/BZ$70</f>
        <v>5.9847037047748505E-2</v>
      </c>
      <c r="CB62" s="190">
        <f>IF(BV62&gt;0,(BZ62/BV62-1),"")</f>
        <v>3.4240886658199798E-2</v>
      </c>
    </row>
    <row r="63" spans="2:80" s="226" customFormat="1" ht="13.15" customHeight="1" outlineLevel="1">
      <c r="B63" s="192" t="s">
        <v>336</v>
      </c>
      <c r="C63" s="193">
        <v>6286390</v>
      </c>
      <c r="D63" s="194">
        <f t="shared" si="37"/>
        <v>9.7034503304000465E-3</v>
      </c>
      <c r="F63" s="193">
        <v>6832077</v>
      </c>
      <c r="G63" s="194">
        <f t="shared" si="38"/>
        <v>9.7462841996995685E-3</v>
      </c>
      <c r="H63" s="194">
        <f t="shared" si="39"/>
        <v>8.6804509424327714E-2</v>
      </c>
      <c r="J63" s="193">
        <v>7411346</v>
      </c>
      <c r="K63" s="194">
        <f t="shared" si="40"/>
        <v>9.8877009200162222E-3</v>
      </c>
      <c r="L63" s="194">
        <f t="shared" si="41"/>
        <v>8.4786661508645222E-2</v>
      </c>
      <c r="N63" s="193">
        <v>7863155</v>
      </c>
      <c r="O63" s="194">
        <f t="shared" si="42"/>
        <v>9.8011819022618442E-3</v>
      </c>
      <c r="P63" s="194">
        <f t="shared" si="43"/>
        <v>6.0961801000789961E-2</v>
      </c>
      <c r="R63" s="193">
        <v>8464313</v>
      </c>
      <c r="S63" s="194">
        <f t="shared" si="44"/>
        <v>9.848671863091768E-3</v>
      </c>
      <c r="T63" s="194">
        <f t="shared" si="45"/>
        <v>7.645251810500997E-2</v>
      </c>
      <c r="V63" s="193">
        <v>9231132</v>
      </c>
      <c r="W63" s="194">
        <f t="shared" si="46"/>
        <v>9.9542376883983187E-3</v>
      </c>
      <c r="X63" s="194">
        <f t="shared" si="47"/>
        <v>9.059435774645852E-2</v>
      </c>
      <c r="Z63" s="193">
        <v>10251361</v>
      </c>
      <c r="AA63" s="194">
        <f t="shared" si="48"/>
        <v>1.021231930330347E-2</v>
      </c>
      <c r="AB63" s="194">
        <f t="shared" si="49"/>
        <v>0.11052046487906364</v>
      </c>
      <c r="AD63" s="193">
        <v>11128364</v>
      </c>
      <c r="AE63" s="194">
        <f t="shared" si="50"/>
        <v>1.0346778684919841E-2</v>
      </c>
      <c r="AF63" s="194">
        <f t="shared" si="51"/>
        <v>8.5549908934043017E-2</v>
      </c>
      <c r="AH63" s="193">
        <v>11715925</v>
      </c>
      <c r="AI63" s="194">
        <f t="shared" si="52"/>
        <v>1.0559253781518663E-2</v>
      </c>
      <c r="AJ63" s="194">
        <f t="shared" si="53"/>
        <v>5.2798506590906014E-2</v>
      </c>
      <c r="AL63" s="193">
        <v>10864494</v>
      </c>
      <c r="AM63" s="194">
        <f t="shared" si="54"/>
        <v>1.0160161148689404E-2</v>
      </c>
      <c r="AN63" s="194">
        <f t="shared" si="55"/>
        <v>-7.267296436260906E-2</v>
      </c>
      <c r="AP63" s="193">
        <v>10825097</v>
      </c>
      <c r="AQ63" s="194">
        <f t="shared" si="56"/>
        <v>1.0091364013912441E-2</v>
      </c>
      <c r="AR63" s="194">
        <f t="shared" si="57"/>
        <v>-3.6262158182424065E-3</v>
      </c>
      <c r="AT63" s="193">
        <v>10917729</v>
      </c>
      <c r="AU63" s="194">
        <f t="shared" si="58"/>
        <v>1.0263309590576097E-2</v>
      </c>
      <c r="AV63" s="194">
        <f t="shared" si="59"/>
        <v>8.5571519590077472E-3</v>
      </c>
      <c r="AX63" s="193">
        <v>10624090</v>
      </c>
      <c r="AY63" s="194">
        <f t="shared" si="60"/>
        <v>1.0303656583897376E-2</v>
      </c>
      <c r="AZ63" s="194">
        <f t="shared" si="61"/>
        <v>-2.6895611715586631E-2</v>
      </c>
      <c r="BB63" s="193">
        <v>10722275</v>
      </c>
      <c r="BC63" s="194">
        <f t="shared" si="62"/>
        <v>1.0508449078157648E-2</v>
      </c>
      <c r="BD63" s="194">
        <f t="shared" si="63"/>
        <v>9.2417327036951047E-3</v>
      </c>
      <c r="BF63" s="193">
        <v>11029737</v>
      </c>
      <c r="BG63" s="194">
        <f t="shared" si="64"/>
        <v>1.0686093601948539E-2</v>
      </c>
      <c r="BH63" s="194">
        <f t="shared" si="65"/>
        <v>2.8675071288509102E-2</v>
      </c>
      <c r="BJ63" s="193">
        <v>11296146</v>
      </c>
      <c r="BK63" s="194">
        <f t="shared" si="66"/>
        <v>1.0482786588591208E-2</v>
      </c>
      <c r="BL63" s="194">
        <f t="shared" si="67"/>
        <v>2.4153703755583678E-2</v>
      </c>
      <c r="BN63" s="193">
        <v>11171886</v>
      </c>
      <c r="BO63" s="194">
        <f t="shared" si="68"/>
        <v>1.0030063563887094E-2</v>
      </c>
      <c r="BP63" s="194">
        <f t="shared" si="69"/>
        <v>-1.1000211930688564E-2</v>
      </c>
      <c r="BR63" s="193">
        <v>11535773</v>
      </c>
      <c r="BS63" s="194">
        <f t="shared" si="70"/>
        <v>9.9286519024983071E-3</v>
      </c>
      <c r="BT63" s="194">
        <f t="shared" si="71"/>
        <v>3.2571671425934756E-2</v>
      </c>
      <c r="BV63" s="193">
        <v>11882941</v>
      </c>
      <c r="BW63" s="194">
        <f t="shared" si="72"/>
        <v>9.8675771710147724E-3</v>
      </c>
      <c r="BX63" s="194">
        <f t="shared" si="73"/>
        <v>3.0094905646981696E-2</v>
      </c>
      <c r="BZ63" s="193"/>
      <c r="CA63" s="194"/>
      <c r="CB63" s="194"/>
    </row>
    <row r="64" spans="2:80" s="226" customFormat="1" ht="13.15" customHeight="1" outlineLevel="1">
      <c r="B64" s="192" t="s">
        <v>337</v>
      </c>
      <c r="C64" s="193">
        <v>21002391</v>
      </c>
      <c r="D64" s="194">
        <f t="shared" si="37"/>
        <v>3.2418551487919292E-2</v>
      </c>
      <c r="F64" s="193">
        <v>21940372</v>
      </c>
      <c r="G64" s="194">
        <f t="shared" si="38"/>
        <v>3.1298988720286795E-2</v>
      </c>
      <c r="H64" s="194">
        <f t="shared" si="39"/>
        <v>4.4660676967684276E-2</v>
      </c>
      <c r="J64" s="193">
        <v>23210839</v>
      </c>
      <c r="K64" s="194">
        <f t="shared" si="40"/>
        <v>3.0966282526095588E-2</v>
      </c>
      <c r="L64" s="194">
        <f t="shared" si="41"/>
        <v>5.7905444811965801E-2</v>
      </c>
      <c r="N64" s="193">
        <v>24713464</v>
      </c>
      <c r="O64" s="194">
        <f t="shared" si="42"/>
        <v>3.0804576038371313E-2</v>
      </c>
      <c r="P64" s="194">
        <f t="shared" si="43"/>
        <v>6.4738073449219113E-2</v>
      </c>
      <c r="R64" s="193">
        <v>26184880</v>
      </c>
      <c r="S64" s="194">
        <f t="shared" si="44"/>
        <v>3.0467480455228249E-2</v>
      </c>
      <c r="T64" s="194">
        <f t="shared" si="45"/>
        <v>5.9539043170961481E-2</v>
      </c>
      <c r="V64" s="193">
        <v>28227205</v>
      </c>
      <c r="W64" s="194">
        <f t="shared" si="46"/>
        <v>3.0438337123675132E-2</v>
      </c>
      <c r="X64" s="194">
        <f t="shared" si="47"/>
        <v>7.7996347510471686E-2</v>
      </c>
      <c r="Z64" s="193">
        <v>29960829</v>
      </c>
      <c r="AA64" s="194">
        <f t="shared" si="48"/>
        <v>2.9846724970438016E-2</v>
      </c>
      <c r="AB64" s="194">
        <f t="shared" si="49"/>
        <v>6.1416778600644317E-2</v>
      </c>
      <c r="AD64" s="193">
        <v>31759466</v>
      </c>
      <c r="AE64" s="194">
        <f t="shared" si="50"/>
        <v>2.9528883657403405E-2</v>
      </c>
      <c r="AF64" s="194">
        <f t="shared" si="51"/>
        <v>6.0032951691690428E-2</v>
      </c>
      <c r="AH64" s="193">
        <v>33373470</v>
      </c>
      <c r="AI64" s="194">
        <f t="shared" si="52"/>
        <v>3.0078627107966268E-2</v>
      </c>
      <c r="AJ64" s="194">
        <f t="shared" si="53"/>
        <v>5.0819620203941707E-2</v>
      </c>
      <c r="AL64" s="193">
        <v>32416336</v>
      </c>
      <c r="AM64" s="194">
        <f t="shared" si="54"/>
        <v>3.0314821620782494E-2</v>
      </c>
      <c r="AN64" s="194">
        <f t="shared" si="55"/>
        <v>-2.8679487029667605E-2</v>
      </c>
      <c r="AP64" s="193">
        <v>32878748</v>
      </c>
      <c r="AQ64" s="194">
        <f t="shared" si="56"/>
        <v>3.0650202431414298E-2</v>
      </c>
      <c r="AR64" s="194">
        <f t="shared" si="57"/>
        <v>1.4264783040254692E-2</v>
      </c>
      <c r="AT64" s="193">
        <v>32288261</v>
      </c>
      <c r="AU64" s="194">
        <f t="shared" si="58"/>
        <v>3.0352870893234678E-2</v>
      </c>
      <c r="AV64" s="194">
        <f t="shared" si="59"/>
        <v>-1.7959534225573281E-2</v>
      </c>
      <c r="AX64" s="193">
        <v>31472266</v>
      </c>
      <c r="AY64" s="194">
        <f t="shared" si="60"/>
        <v>3.05230302812824E-2</v>
      </c>
      <c r="AZ64" s="194">
        <f t="shared" si="61"/>
        <v>-2.5272187932326218E-2</v>
      </c>
      <c r="BB64" s="193">
        <v>30820565</v>
      </c>
      <c r="BC64" s="194">
        <f t="shared" si="62"/>
        <v>3.0205934641906487E-2</v>
      </c>
      <c r="BD64" s="194">
        <f t="shared" si="63"/>
        <v>-2.0707152131975493E-2</v>
      </c>
      <c r="BF64" s="193">
        <v>31461806</v>
      </c>
      <c r="BG64" s="194">
        <f t="shared" si="64"/>
        <v>3.0481579370600236E-2</v>
      </c>
      <c r="BH64" s="194">
        <f t="shared" si="65"/>
        <v>2.0805621181831047E-2</v>
      </c>
      <c r="BJ64" s="193">
        <v>32829692</v>
      </c>
      <c r="BK64" s="194">
        <f t="shared" si="66"/>
        <v>3.0465846936218784E-2</v>
      </c>
      <c r="BL64" s="194">
        <f t="shared" si="67"/>
        <v>4.3477669400160845E-2</v>
      </c>
      <c r="BN64" s="193">
        <v>34135625</v>
      </c>
      <c r="BO64" s="194">
        <f t="shared" si="68"/>
        <v>3.0646793973999855E-2</v>
      </c>
      <c r="BP64" s="194">
        <f t="shared" si="69"/>
        <v>3.9779020771806284E-2</v>
      </c>
      <c r="BR64" s="193">
        <v>34796499</v>
      </c>
      <c r="BS64" s="194">
        <f t="shared" si="70"/>
        <v>2.9948779851738626E-2</v>
      </c>
      <c r="BT64" s="194">
        <f t="shared" si="71"/>
        <v>1.9360243147737988E-2</v>
      </c>
      <c r="BV64" s="193">
        <v>36085689</v>
      </c>
      <c r="BW64" s="194">
        <f t="shared" si="72"/>
        <v>2.9965504413153182E-2</v>
      </c>
      <c r="BX64" s="194">
        <f t="shared" si="73"/>
        <v>3.704941695427455E-2</v>
      </c>
      <c r="BZ64" s="193"/>
      <c r="CA64" s="194"/>
      <c r="CB64" s="194"/>
    </row>
    <row r="65" spans="2:80" s="226" customFormat="1" ht="13.15" customHeight="1" outlineLevel="1">
      <c r="B65" s="192" t="s">
        <v>338</v>
      </c>
      <c r="C65" s="193">
        <v>13501200</v>
      </c>
      <c r="D65" s="194">
        <f t="shared" si="37"/>
        <v>2.0839977093498351E-2</v>
      </c>
      <c r="F65" s="193">
        <v>14822970</v>
      </c>
      <c r="G65" s="194">
        <f t="shared" si="38"/>
        <v>2.1145674778492794E-2</v>
      </c>
      <c r="H65" s="194">
        <f t="shared" si="39"/>
        <v>9.7900186650075494E-2</v>
      </c>
      <c r="J65" s="193">
        <v>15407662</v>
      </c>
      <c r="K65" s="194">
        <f t="shared" si="40"/>
        <v>2.0555828014600722E-2</v>
      </c>
      <c r="L65" s="194">
        <f t="shared" si="41"/>
        <v>3.9444996515543007E-2</v>
      </c>
      <c r="N65" s="193">
        <v>16008746</v>
      </c>
      <c r="O65" s="194">
        <f t="shared" si="42"/>
        <v>1.9954411629060687E-2</v>
      </c>
      <c r="P65" s="194">
        <f t="shared" si="43"/>
        <v>3.9012018825439032E-2</v>
      </c>
      <c r="R65" s="193">
        <v>17075574</v>
      </c>
      <c r="S65" s="194">
        <f t="shared" si="44"/>
        <v>1.9868325426994647E-2</v>
      </c>
      <c r="T65" s="194">
        <f t="shared" si="45"/>
        <v>6.6640322733585666E-2</v>
      </c>
      <c r="V65" s="193">
        <v>18208383</v>
      </c>
      <c r="W65" s="194">
        <f t="shared" si="46"/>
        <v>1.9634707022214745E-2</v>
      </c>
      <c r="X65" s="194">
        <f t="shared" si="47"/>
        <v>6.6340903093506487E-2</v>
      </c>
      <c r="Z65" s="193">
        <v>20021508</v>
      </c>
      <c r="AA65" s="194">
        <f t="shared" si="48"/>
        <v>1.9945257281413158E-2</v>
      </c>
      <c r="AB65" s="194">
        <f t="shared" si="49"/>
        <v>9.957638742550623E-2</v>
      </c>
      <c r="AD65" s="193">
        <v>21393772</v>
      </c>
      <c r="AE65" s="194">
        <f t="shared" si="50"/>
        <v>1.9891209895689509E-2</v>
      </c>
      <c r="AF65" s="194">
        <f t="shared" si="51"/>
        <v>6.8539492629626109E-2</v>
      </c>
      <c r="AH65" s="193">
        <v>21690076</v>
      </c>
      <c r="AI65" s="194">
        <f t="shared" si="52"/>
        <v>1.9548692657594447E-2</v>
      </c>
      <c r="AJ65" s="194">
        <f t="shared" si="53"/>
        <v>1.3850012050235838E-2</v>
      </c>
      <c r="AL65" s="193">
        <v>20645285</v>
      </c>
      <c r="AM65" s="194">
        <f t="shared" si="54"/>
        <v>1.9306874536505807E-2</v>
      </c>
      <c r="AN65" s="194">
        <f t="shared" si="55"/>
        <v>-4.8169079721066876E-2</v>
      </c>
      <c r="AP65" s="193">
        <v>20976523</v>
      </c>
      <c r="AQ65" s="194">
        <f t="shared" si="56"/>
        <v>1.9554718940551444E-2</v>
      </c>
      <c r="AR65" s="194">
        <f t="shared" si="57"/>
        <v>1.6044244484878734E-2</v>
      </c>
      <c r="AT65" s="193">
        <v>20924853</v>
      </c>
      <c r="AU65" s="194">
        <f t="shared" si="58"/>
        <v>1.9670596740063342E-2</v>
      </c>
      <c r="AV65" s="194">
        <f t="shared" si="59"/>
        <v>-2.4632299642796118E-3</v>
      </c>
      <c r="AX65" s="193">
        <v>20462472</v>
      </c>
      <c r="AY65" s="194">
        <f t="shared" si="60"/>
        <v>1.9845302924355469E-2</v>
      </c>
      <c r="AZ65" s="194">
        <f t="shared" si="61"/>
        <v>-2.2097216166823253E-2</v>
      </c>
      <c r="BB65" s="193">
        <v>20082927</v>
      </c>
      <c r="BC65" s="194">
        <f t="shared" si="62"/>
        <v>1.9682428936010066E-2</v>
      </c>
      <c r="BD65" s="194">
        <f t="shared" si="63"/>
        <v>-1.8548345478493489E-2</v>
      </c>
      <c r="BF65" s="193">
        <v>20185705</v>
      </c>
      <c r="BG65" s="194">
        <f t="shared" si="64"/>
        <v>1.9556797505808219E-2</v>
      </c>
      <c r="BH65" s="194">
        <f t="shared" si="65"/>
        <v>5.1176803062620291E-3</v>
      </c>
      <c r="BJ65" s="193">
        <v>20864150</v>
      </c>
      <c r="BK65" s="194">
        <f t="shared" si="66"/>
        <v>1.9361863046242076E-2</v>
      </c>
      <c r="BL65" s="194">
        <f t="shared" si="67"/>
        <v>3.3610171158252822E-2</v>
      </c>
      <c r="BN65" s="193">
        <v>21819401</v>
      </c>
      <c r="BO65" s="194">
        <f t="shared" si="68"/>
        <v>1.958934945773181E-2</v>
      </c>
      <c r="BP65" s="194">
        <f t="shared" si="69"/>
        <v>4.5784323828193418E-2</v>
      </c>
      <c r="BR65" s="193">
        <v>23325643</v>
      </c>
      <c r="BS65" s="194">
        <f t="shared" si="70"/>
        <v>2.0076000953637551E-2</v>
      </c>
      <c r="BT65" s="194">
        <f t="shared" si="71"/>
        <v>6.9032234202946352E-2</v>
      </c>
      <c r="BV65" s="193">
        <v>24060930</v>
      </c>
      <c r="BW65" s="194">
        <f t="shared" si="72"/>
        <v>1.9980161778248705E-2</v>
      </c>
      <c r="BX65" s="194">
        <f t="shared" si="73"/>
        <v>3.1522689428111317E-2</v>
      </c>
      <c r="BZ65" s="193"/>
      <c r="CA65" s="194"/>
      <c r="CB65" s="194"/>
    </row>
    <row r="66" spans="2:80">
      <c r="B66" s="188" t="s">
        <v>339</v>
      </c>
      <c r="C66" s="189">
        <v>4900954</v>
      </c>
      <c r="D66" s="190">
        <f t="shared" si="37"/>
        <v>7.5649400865322423E-3</v>
      </c>
      <c r="F66" s="189">
        <v>5242948</v>
      </c>
      <c r="G66" s="190">
        <f t="shared" si="38"/>
        <v>7.4793157706282377E-3</v>
      </c>
      <c r="H66" s="190">
        <f t="shared" si="39"/>
        <v>6.9781107923069685E-2</v>
      </c>
      <c r="J66" s="189">
        <v>5542919</v>
      </c>
      <c r="K66" s="190">
        <f t="shared" si="40"/>
        <v>7.3949759322902214E-3</v>
      </c>
      <c r="L66" s="190">
        <f t="shared" si="41"/>
        <v>5.7214185607028734E-2</v>
      </c>
      <c r="N66" s="189">
        <v>5998007</v>
      </c>
      <c r="O66" s="190">
        <f t="shared" si="42"/>
        <v>7.4763320394981214E-3</v>
      </c>
      <c r="P66" s="190">
        <f t="shared" si="43"/>
        <v>8.2102588906675322E-2</v>
      </c>
      <c r="R66" s="189">
        <v>6362196</v>
      </c>
      <c r="S66" s="190">
        <f t="shared" si="44"/>
        <v>7.40274854352326E-3</v>
      </c>
      <c r="T66" s="190">
        <f t="shared" si="45"/>
        <v>6.0718335273700186E-2</v>
      </c>
      <c r="V66" s="189">
        <v>6851360</v>
      </c>
      <c r="W66" s="190">
        <f t="shared" si="46"/>
        <v>7.3880501252484212E-3</v>
      </c>
      <c r="X66" s="190">
        <f t="shared" si="47"/>
        <v>7.6886031175399161E-2</v>
      </c>
      <c r="Z66" s="189">
        <v>7410569</v>
      </c>
      <c r="AA66" s="190">
        <f t="shared" si="48"/>
        <v>7.382346290132822E-3</v>
      </c>
      <c r="AB66" s="190">
        <f t="shared" si="49"/>
        <v>8.1620145489362805E-2</v>
      </c>
      <c r="AD66" s="189">
        <v>7946155</v>
      </c>
      <c r="AE66" s="190">
        <f t="shared" si="50"/>
        <v>7.3880677502164028E-3</v>
      </c>
      <c r="AF66" s="190">
        <f t="shared" si="51"/>
        <v>7.2273262687386097E-2</v>
      </c>
      <c r="AH66" s="189">
        <v>8247306</v>
      </c>
      <c r="AI66" s="190">
        <f t="shared" si="52"/>
        <v>7.4330790840536759E-3</v>
      </c>
      <c r="AJ66" s="190">
        <f t="shared" si="53"/>
        <v>3.7898958678757255E-2</v>
      </c>
      <c r="AL66" s="189">
        <v>7893077</v>
      </c>
      <c r="AM66" s="190">
        <f t="shared" si="54"/>
        <v>7.3813777502214021E-3</v>
      </c>
      <c r="AN66" s="190">
        <f t="shared" si="55"/>
        <v>-4.2950873897488417E-2</v>
      </c>
      <c r="AP66" s="189">
        <v>7977333</v>
      </c>
      <c r="AQ66" s="190">
        <f t="shared" si="56"/>
        <v>7.436623539095878E-3</v>
      </c>
      <c r="AR66" s="190">
        <f t="shared" si="57"/>
        <v>1.0674670980658219E-2</v>
      </c>
      <c r="AT66" s="189">
        <v>7907440</v>
      </c>
      <c r="AU66" s="190">
        <f t="shared" si="58"/>
        <v>7.4334602726359158E-3</v>
      </c>
      <c r="AV66" s="190">
        <f t="shared" si="59"/>
        <v>-8.7614494718973868E-3</v>
      </c>
      <c r="AX66" s="189">
        <v>7636210</v>
      </c>
      <c r="AY66" s="190">
        <f t="shared" si="60"/>
        <v>7.4058940994026759E-3</v>
      </c>
      <c r="AZ66" s="190">
        <f t="shared" si="61"/>
        <v>-3.4300608034964486E-2</v>
      </c>
      <c r="BB66" s="189">
        <v>7539145</v>
      </c>
      <c r="BC66" s="190">
        <f t="shared" si="62"/>
        <v>7.3887977435149578E-3</v>
      </c>
      <c r="BD66" s="190">
        <f t="shared" si="63"/>
        <v>-1.2711148593346655E-2</v>
      </c>
      <c r="BF66" s="189">
        <v>7685969</v>
      </c>
      <c r="BG66" s="190">
        <f t="shared" si="64"/>
        <v>7.4465043142619642E-3</v>
      </c>
      <c r="BH66" s="190">
        <f t="shared" si="65"/>
        <v>1.947488740434089E-2</v>
      </c>
      <c r="BJ66" s="189">
        <v>7962438</v>
      </c>
      <c r="BK66" s="190">
        <f t="shared" si="66"/>
        <v>7.3891164543100811E-3</v>
      </c>
      <c r="BL66" s="190">
        <f t="shared" si="67"/>
        <v>3.597061086246911E-2</v>
      </c>
      <c r="BN66" s="189">
        <v>8014694</v>
      </c>
      <c r="BO66" s="190">
        <f t="shared" si="68"/>
        <v>7.1955523234935002E-3</v>
      </c>
      <c r="BP66" s="190">
        <f t="shared" si="69"/>
        <v>6.5628140526807766E-3</v>
      </c>
      <c r="BR66" s="189">
        <v>8295191</v>
      </c>
      <c r="BS66" s="190">
        <f t="shared" si="70"/>
        <v>7.1395357644205406E-3</v>
      </c>
      <c r="BT66" s="190">
        <f t="shared" si="71"/>
        <v>3.4997842712398031E-2</v>
      </c>
      <c r="BV66" s="189">
        <v>8593185</v>
      </c>
      <c r="BW66" s="190">
        <f t="shared" si="72"/>
        <v>7.1357685048092532E-3</v>
      </c>
      <c r="BX66" s="190">
        <f t="shared" si="73"/>
        <v>3.5923705674769879E-2</v>
      </c>
      <c r="BZ66" s="189">
        <v>8867069</v>
      </c>
      <c r="CA66" s="190">
        <f>BZ66/BZ$70</f>
        <v>7.1234483102126335E-3</v>
      </c>
      <c r="CB66" s="190">
        <f>IF(BV66&gt;0,(BZ66/BV66-1),"")</f>
        <v>3.187223363630598E-2</v>
      </c>
    </row>
    <row r="67" spans="2:80">
      <c r="B67" s="225" t="s">
        <v>340</v>
      </c>
      <c r="C67" s="189">
        <v>1017262</v>
      </c>
      <c r="D67" s="190">
        <f t="shared" si="37"/>
        <v>1.5702098167634224E-3</v>
      </c>
      <c r="F67" s="189">
        <v>1051634</v>
      </c>
      <c r="G67" s="190">
        <f t="shared" si="38"/>
        <v>1.5002061361525721E-3</v>
      </c>
      <c r="H67" s="190">
        <f t="shared" si="39"/>
        <v>3.378873879098987E-2</v>
      </c>
      <c r="J67" s="189">
        <v>1107804</v>
      </c>
      <c r="K67" s="190">
        <f t="shared" si="40"/>
        <v>1.4779548316861272E-3</v>
      </c>
      <c r="L67" s="190">
        <f t="shared" si="41"/>
        <v>5.3412118664858621E-2</v>
      </c>
      <c r="N67" s="189">
        <v>1183283</v>
      </c>
      <c r="O67" s="190">
        <f t="shared" si="42"/>
        <v>1.4749260220425645E-3</v>
      </c>
      <c r="P67" s="190">
        <f t="shared" si="43"/>
        <v>6.8133893721272099E-2</v>
      </c>
      <c r="R67" s="189">
        <v>1250959</v>
      </c>
      <c r="S67" s="190">
        <f t="shared" si="44"/>
        <v>1.4555563700422486E-3</v>
      </c>
      <c r="T67" s="190">
        <f t="shared" si="45"/>
        <v>5.7193418649638339E-2</v>
      </c>
      <c r="V67" s="189">
        <v>1323250</v>
      </c>
      <c r="W67" s="190">
        <f t="shared" si="46"/>
        <v>1.4269046332749955E-3</v>
      </c>
      <c r="X67" s="190">
        <f t="shared" si="47"/>
        <v>5.7788464689889851E-2</v>
      </c>
      <c r="Z67" s="189">
        <v>1419795</v>
      </c>
      <c r="AA67" s="190">
        <f t="shared" si="48"/>
        <v>1.4143877954579643E-3</v>
      </c>
      <c r="AB67" s="190">
        <f t="shared" si="49"/>
        <v>7.2960513886264788E-2</v>
      </c>
      <c r="AD67" s="189">
        <v>1512357</v>
      </c>
      <c r="AE67" s="190">
        <f t="shared" si="50"/>
        <v>1.4061386895314815E-3</v>
      </c>
      <c r="AF67" s="190">
        <f t="shared" si="51"/>
        <v>6.5193918840396048E-2</v>
      </c>
      <c r="AH67" s="189">
        <v>1562940</v>
      </c>
      <c r="AI67" s="190">
        <f t="shared" si="52"/>
        <v>1.4086365443007514E-3</v>
      </c>
      <c r="AJ67" s="190">
        <f t="shared" si="53"/>
        <v>3.3446467996643747E-2</v>
      </c>
      <c r="AL67" s="189">
        <v>1551373</v>
      </c>
      <c r="AM67" s="190">
        <f t="shared" si="54"/>
        <v>1.4507992440076572E-3</v>
      </c>
      <c r="AN67" s="190">
        <f t="shared" si="55"/>
        <v>-7.4007959358645126E-3</v>
      </c>
      <c r="AP67" s="189">
        <v>1578805</v>
      </c>
      <c r="AQ67" s="190">
        <f t="shared" si="56"/>
        <v>1.4717924432441603E-3</v>
      </c>
      <c r="AR67" s="190">
        <f t="shared" si="57"/>
        <v>1.7682401330950004E-2</v>
      </c>
      <c r="AT67" s="189">
        <v>1575312</v>
      </c>
      <c r="AU67" s="190">
        <f t="shared" si="58"/>
        <v>1.4808862500387775E-3</v>
      </c>
      <c r="AV67" s="190">
        <f t="shared" si="59"/>
        <v>-2.2124328210260114E-3</v>
      </c>
      <c r="AX67" s="189">
        <v>1525243</v>
      </c>
      <c r="AY67" s="190">
        <f t="shared" si="60"/>
        <v>1.4792401117642438E-3</v>
      </c>
      <c r="AZ67" s="190">
        <f t="shared" si="61"/>
        <v>-3.1783545100906974E-2</v>
      </c>
      <c r="BB67" s="189">
        <v>1551851</v>
      </c>
      <c r="BC67" s="190">
        <f t="shared" si="62"/>
        <v>1.5209036524793502E-3</v>
      </c>
      <c r="BD67" s="190">
        <f t="shared" si="63"/>
        <v>1.7445089077609222E-2</v>
      </c>
      <c r="BF67" s="189">
        <v>1543087</v>
      </c>
      <c r="BG67" s="190">
        <f t="shared" si="64"/>
        <v>1.4950104538258677E-3</v>
      </c>
      <c r="BH67" s="190">
        <f t="shared" si="65"/>
        <v>-5.6474494007479059E-3</v>
      </c>
      <c r="BJ67" s="189">
        <v>1597390</v>
      </c>
      <c r="BK67" s="190">
        <f t="shared" si="66"/>
        <v>1.4823727020480887E-3</v>
      </c>
      <c r="BL67" s="190">
        <f t="shared" si="67"/>
        <v>3.5191146059813772E-2</v>
      </c>
      <c r="BN67" s="189">
        <v>1636511</v>
      </c>
      <c r="BO67" s="190">
        <f t="shared" si="68"/>
        <v>1.4692514185161243E-3</v>
      </c>
      <c r="BP67" s="190">
        <f t="shared" si="69"/>
        <v>2.4490575250877944E-2</v>
      </c>
      <c r="BR67" s="189">
        <v>1659859</v>
      </c>
      <c r="BS67" s="190">
        <f t="shared" si="70"/>
        <v>1.4286136020732149E-3</v>
      </c>
      <c r="BT67" s="190">
        <f t="shared" si="71"/>
        <v>1.4266937405248203E-2</v>
      </c>
      <c r="BV67" s="189">
        <v>1720295</v>
      </c>
      <c r="BW67" s="190">
        <f t="shared" si="72"/>
        <v>1.4285305017849416E-3</v>
      </c>
      <c r="BX67" s="190">
        <f t="shared" si="73"/>
        <v>3.6410321599605666E-2</v>
      </c>
      <c r="BZ67" s="189">
        <v>1765617</v>
      </c>
      <c r="CA67" s="190">
        <f>BZ67/BZ$70</f>
        <v>1.4184260250069893E-3</v>
      </c>
      <c r="CB67" s="190">
        <f>IF(BV67&gt;0,(BZ67/BV67-1),"")</f>
        <v>2.6345481443589724E-2</v>
      </c>
    </row>
    <row r="68" spans="2:80">
      <c r="B68" s="225" t="s">
        <v>341</v>
      </c>
      <c r="C68" s="189">
        <v>921312</v>
      </c>
      <c r="D68" s="190">
        <f t="shared" si="37"/>
        <v>1.4221047740915736E-3</v>
      </c>
      <c r="F68" s="189">
        <v>953301</v>
      </c>
      <c r="G68" s="190">
        <f t="shared" si="38"/>
        <v>1.3599294144164065E-3</v>
      </c>
      <c r="H68" s="190">
        <f t="shared" si="39"/>
        <v>3.4721136813587572E-2</v>
      </c>
      <c r="J68" s="189">
        <v>993232</v>
      </c>
      <c r="K68" s="190">
        <f t="shared" si="40"/>
        <v>1.3251008602471876E-3</v>
      </c>
      <c r="L68" s="190">
        <f t="shared" si="41"/>
        <v>4.188708498155358E-2</v>
      </c>
      <c r="N68" s="189">
        <v>1059665</v>
      </c>
      <c r="O68" s="190">
        <f t="shared" si="42"/>
        <v>1.3208399707827579E-3</v>
      </c>
      <c r="P68" s="190">
        <f t="shared" si="43"/>
        <v>6.688568229779146E-2</v>
      </c>
      <c r="R68" s="189">
        <v>1130075</v>
      </c>
      <c r="S68" s="190">
        <f t="shared" si="44"/>
        <v>1.3149014994700019E-3</v>
      </c>
      <c r="T68" s="190">
        <f t="shared" si="45"/>
        <v>6.6445527595985432E-2</v>
      </c>
      <c r="V68" s="189">
        <v>1203682</v>
      </c>
      <c r="W68" s="190">
        <f t="shared" si="46"/>
        <v>1.2979704687622997E-3</v>
      </c>
      <c r="X68" s="190">
        <f t="shared" si="47"/>
        <v>6.5134614959184045E-2</v>
      </c>
      <c r="Z68" s="189">
        <v>1289507</v>
      </c>
      <c r="AA68" s="190">
        <f t="shared" si="48"/>
        <v>1.2845959895320192E-3</v>
      </c>
      <c r="AB68" s="190">
        <f t="shared" si="49"/>
        <v>7.1302054861666075E-2</v>
      </c>
      <c r="AD68" s="189">
        <v>1354257</v>
      </c>
      <c r="AE68" s="190">
        <f t="shared" si="50"/>
        <v>1.2591426252325578E-3</v>
      </c>
      <c r="AF68" s="190">
        <f t="shared" si="51"/>
        <v>5.0212988374626955E-2</v>
      </c>
      <c r="AH68" s="189">
        <v>1403440</v>
      </c>
      <c r="AI68" s="190">
        <f t="shared" si="52"/>
        <v>1.2648834067420672E-3</v>
      </c>
      <c r="AJ68" s="190">
        <f t="shared" si="53"/>
        <v>3.6317331200798719E-2</v>
      </c>
      <c r="AL68" s="189">
        <v>1396649</v>
      </c>
      <c r="AM68" s="190">
        <f t="shared" si="54"/>
        <v>1.3061058258355988E-3</v>
      </c>
      <c r="AN68" s="190">
        <f t="shared" si="55"/>
        <v>-4.8388246024054782E-3</v>
      </c>
      <c r="AP68" s="189">
        <v>1415709</v>
      </c>
      <c r="AQ68" s="190">
        <f t="shared" si="56"/>
        <v>1.319751209321447E-3</v>
      </c>
      <c r="AR68" s="190">
        <f t="shared" si="57"/>
        <v>1.3646950665485713E-2</v>
      </c>
      <c r="AT68" s="189">
        <v>1417774</v>
      </c>
      <c r="AU68" s="190">
        <f t="shared" si="58"/>
        <v>1.3327912326335848E-3</v>
      </c>
      <c r="AV68" s="190">
        <f t="shared" si="59"/>
        <v>1.4586330947956583E-3</v>
      </c>
      <c r="AX68" s="189">
        <v>1369832</v>
      </c>
      <c r="AY68" s="190">
        <f t="shared" si="60"/>
        <v>1.3285164664110817E-3</v>
      </c>
      <c r="AZ68" s="190">
        <f t="shared" si="61"/>
        <v>-3.3814980384743953E-2</v>
      </c>
      <c r="BB68" s="189">
        <v>1389601</v>
      </c>
      <c r="BC68" s="190">
        <f t="shared" si="62"/>
        <v>1.3618892769917713E-3</v>
      </c>
      <c r="BD68" s="190">
        <f t="shared" si="63"/>
        <v>1.4431696733613997E-2</v>
      </c>
      <c r="BF68" s="189">
        <v>1402792</v>
      </c>
      <c r="BG68" s="190">
        <f t="shared" si="64"/>
        <v>1.3590864964472494E-3</v>
      </c>
      <c r="BH68" s="190">
        <f t="shared" si="65"/>
        <v>9.4926529269911963E-3</v>
      </c>
      <c r="BJ68" s="189">
        <v>1461285</v>
      </c>
      <c r="BK68" s="190">
        <f t="shared" si="66"/>
        <v>1.3560677066416726E-3</v>
      </c>
      <c r="BL68" s="190">
        <f t="shared" si="67"/>
        <v>4.1697557442585964E-2</v>
      </c>
      <c r="BN68" s="189">
        <v>1506101</v>
      </c>
      <c r="BO68" s="190">
        <f t="shared" si="68"/>
        <v>1.3521699705523235E-3</v>
      </c>
      <c r="BP68" s="190">
        <f t="shared" si="69"/>
        <v>3.0668897579869681E-2</v>
      </c>
      <c r="BR68" s="189">
        <v>1519867</v>
      </c>
      <c r="BS68" s="190">
        <f t="shared" si="70"/>
        <v>1.3081247681533256E-3</v>
      </c>
      <c r="BT68" s="190">
        <f t="shared" si="71"/>
        <v>9.1401572670093412E-3</v>
      </c>
      <c r="BV68" s="189">
        <v>1582540</v>
      </c>
      <c r="BW68" s="190">
        <f t="shared" si="72"/>
        <v>1.3141389472705214E-3</v>
      </c>
      <c r="BX68" s="190">
        <f t="shared" si="73"/>
        <v>4.1235844978540825E-2</v>
      </c>
      <c r="BZ68" s="189">
        <v>1621435</v>
      </c>
      <c r="CA68" s="190">
        <f>BZ68/BZ$70</f>
        <v>1.3025959774159445E-3</v>
      </c>
      <c r="CB68" s="202">
        <f>IF(BV68&gt;0,BZ68/BV68-1,"")</f>
        <v>2.4577577817938234E-2</v>
      </c>
    </row>
    <row r="69" spans="2:80">
      <c r="B69" s="200" t="s">
        <v>412</v>
      </c>
      <c r="C69" s="201">
        <v>542272</v>
      </c>
      <c r="D69" s="202">
        <f t="shared" si="37"/>
        <v>8.3703197185772658E-4</v>
      </c>
      <c r="F69" s="201">
        <v>571967</v>
      </c>
      <c r="G69" s="202">
        <f t="shared" si="38"/>
        <v>8.1593824760019002E-4</v>
      </c>
      <c r="H69" s="202">
        <f t="shared" si="39"/>
        <v>5.4760341673551371E-2</v>
      </c>
      <c r="J69" s="201">
        <v>577746</v>
      </c>
      <c r="K69" s="202">
        <f t="shared" si="40"/>
        <v>7.7078841761478857E-4</v>
      </c>
      <c r="L69" s="202">
        <f t="shared" si="41"/>
        <v>1.0103729760633007E-2</v>
      </c>
      <c r="N69" s="201">
        <v>543419</v>
      </c>
      <c r="O69" s="202">
        <f t="shared" si="42"/>
        <v>6.7735514156152697E-4</v>
      </c>
      <c r="P69" s="202">
        <f t="shared" si="43"/>
        <v>-5.9415383230693064E-2</v>
      </c>
      <c r="R69" s="201">
        <v>653764</v>
      </c>
      <c r="S69" s="202">
        <f t="shared" si="44"/>
        <v>7.6068868340553174E-4</v>
      </c>
      <c r="T69" s="202">
        <f t="shared" si="45"/>
        <v>0.20305694132888252</v>
      </c>
      <c r="V69" s="201">
        <v>735815</v>
      </c>
      <c r="W69" s="202">
        <f t="shared" si="46"/>
        <v>7.9345386943755207E-4</v>
      </c>
      <c r="X69" s="202">
        <f t="shared" si="47"/>
        <v>0.12550553410710896</v>
      </c>
      <c r="Z69" s="201">
        <v>868613</v>
      </c>
      <c r="AA69" s="202">
        <f t="shared" si="48"/>
        <v>8.6530493921737196E-4</v>
      </c>
      <c r="AB69" s="202">
        <f t="shared" si="49"/>
        <v>0.18047742978873771</v>
      </c>
      <c r="AD69" s="201">
        <v>890498</v>
      </c>
      <c r="AE69" s="202">
        <f t="shared" si="50"/>
        <v>8.2795509972209279E-4</v>
      </c>
      <c r="AF69" s="202">
        <f t="shared" si="51"/>
        <v>2.5195340157239121E-2</v>
      </c>
      <c r="AH69" s="201">
        <v>943032</v>
      </c>
      <c r="AI69" s="202">
        <f t="shared" si="52"/>
        <v>8.4992983585104108E-4</v>
      </c>
      <c r="AJ69" s="202">
        <f t="shared" si="53"/>
        <v>5.8993956190805497E-2</v>
      </c>
      <c r="AL69" s="201">
        <v>971768</v>
      </c>
      <c r="AM69" s="202">
        <f t="shared" si="54"/>
        <v>9.0876938025273937E-4</v>
      </c>
      <c r="AN69" s="202">
        <f t="shared" si="55"/>
        <v>3.0471924600649736E-2</v>
      </c>
      <c r="AP69" s="201">
        <v>1039231</v>
      </c>
      <c r="AQ69" s="202">
        <f t="shared" si="56"/>
        <v>9.6879116330710383E-4</v>
      </c>
      <c r="AR69" s="202">
        <f t="shared" si="57"/>
        <v>6.9422948687341002E-2</v>
      </c>
      <c r="AT69" s="201">
        <v>1386660</v>
      </c>
      <c r="AU69" s="202">
        <f t="shared" si="58"/>
        <v>1.3035422363816E-3</v>
      </c>
      <c r="AV69" s="202">
        <f t="shared" si="59"/>
        <v>0.33431354530417212</v>
      </c>
      <c r="AX69" s="201">
        <v>1082150</v>
      </c>
      <c r="AY69" s="202">
        <f t="shared" si="60"/>
        <v>1.049511249647221E-3</v>
      </c>
      <c r="AZ69" s="202">
        <f t="shared" si="61"/>
        <v>-0.21959961345968004</v>
      </c>
      <c r="BB69" s="201">
        <v>1155918</v>
      </c>
      <c r="BC69" s="202">
        <f t="shared" si="62"/>
        <v>1.1328664338049372E-3</v>
      </c>
      <c r="BD69" s="202">
        <f t="shared" si="63"/>
        <v>6.8167998891096371E-2</v>
      </c>
      <c r="BF69" s="201">
        <v>1115373</v>
      </c>
      <c r="BG69" s="202">
        <f t="shared" si="64"/>
        <v>1.0806223465787215E-3</v>
      </c>
      <c r="BH69" s="202">
        <f t="shared" si="65"/>
        <v>-3.5076017502971624E-2</v>
      </c>
      <c r="BJ69" s="201">
        <v>1177238</v>
      </c>
      <c r="BK69" s="202">
        <f t="shared" si="66"/>
        <v>1.0924730184949749E-3</v>
      </c>
      <c r="BL69" s="202">
        <f t="shared" si="67"/>
        <v>5.5465750022638094E-2</v>
      </c>
      <c r="BN69" s="201">
        <v>1071579</v>
      </c>
      <c r="BO69" s="202">
        <f t="shared" si="68"/>
        <v>9.6205828485240253E-4</v>
      </c>
      <c r="BP69" s="202">
        <f t="shared" si="69"/>
        <v>-8.9751605028040249E-2</v>
      </c>
      <c r="BR69" s="201">
        <v>1086809</v>
      </c>
      <c r="BS69" s="202">
        <f t="shared" si="70"/>
        <v>9.353988021004125E-4</v>
      </c>
      <c r="BT69" s="202">
        <f t="shared" si="71"/>
        <v>1.4212671207629146E-2</v>
      </c>
      <c r="BV69" s="201">
        <v>1124451</v>
      </c>
      <c r="BW69" s="202">
        <f t="shared" si="72"/>
        <v>9.3374249838695073E-4</v>
      </c>
      <c r="BX69" s="202">
        <f t="shared" si="73"/>
        <v>3.4635340708440987E-2</v>
      </c>
      <c r="BZ69" s="189">
        <v>1185734</v>
      </c>
      <c r="CA69" s="202">
        <f>BZ69/BZ$70</f>
        <v>9.5257123392878372E-4</v>
      </c>
      <c r="CB69" s="202">
        <f>IF(BV69&gt;0,BZ69/BV69-1,"")</f>
        <v>5.4500373960270299E-2</v>
      </c>
    </row>
    <row r="70" spans="2:80" s="226" customFormat="1" ht="15" customHeight="1">
      <c r="B70" s="227" t="s">
        <v>342</v>
      </c>
      <c r="C70" s="228">
        <v>647851000</v>
      </c>
      <c r="D70" s="229">
        <f t="shared" si="37"/>
        <v>1</v>
      </c>
      <c r="F70" s="228">
        <v>700993000</v>
      </c>
      <c r="G70" s="229">
        <f t="shared" si="38"/>
        <v>1</v>
      </c>
      <c r="H70" s="229">
        <f t="shared" si="39"/>
        <v>8.2028120663547588E-2</v>
      </c>
      <c r="J70" s="228">
        <v>749552000</v>
      </c>
      <c r="K70" s="229">
        <f t="shared" si="40"/>
        <v>1</v>
      </c>
      <c r="L70" s="229">
        <f t="shared" si="41"/>
        <v>6.9271733098618782E-2</v>
      </c>
      <c r="N70" s="228">
        <v>802266000</v>
      </c>
      <c r="O70" s="229">
        <f t="shared" si="42"/>
        <v>1</v>
      </c>
      <c r="P70" s="229">
        <f t="shared" si="43"/>
        <v>7.032734219907355E-2</v>
      </c>
      <c r="R70" s="228">
        <v>859437000</v>
      </c>
      <c r="S70" s="229">
        <f t="shared" si="44"/>
        <v>1</v>
      </c>
      <c r="T70" s="229">
        <f t="shared" si="45"/>
        <v>7.1261900666362621E-2</v>
      </c>
      <c r="V70" s="228">
        <v>927357000</v>
      </c>
      <c r="W70" s="229">
        <f t="shared" si="46"/>
        <v>1</v>
      </c>
      <c r="X70" s="229">
        <f t="shared" si="47"/>
        <v>7.9028480272550494E-2</v>
      </c>
      <c r="Z70" s="228">
        <v>1003823000</v>
      </c>
      <c r="AA70" s="229">
        <f t="shared" si="48"/>
        <v>1</v>
      </c>
      <c r="AB70" s="229">
        <f t="shared" si="49"/>
        <v>8.2455839552621146E-2</v>
      </c>
      <c r="AD70" s="228">
        <v>1075539000</v>
      </c>
      <c r="AE70" s="229">
        <f t="shared" si="50"/>
        <v>1</v>
      </c>
      <c r="AF70" s="229">
        <f t="shared" si="51"/>
        <v>7.1442873893106551E-2</v>
      </c>
      <c r="AH70" s="228">
        <v>1109541000</v>
      </c>
      <c r="AI70" s="229">
        <f t="shared" si="52"/>
        <v>1</v>
      </c>
      <c r="AJ70" s="229">
        <f t="shared" si="53"/>
        <v>3.1613916371233453E-2</v>
      </c>
      <c r="AL70" s="228">
        <v>1069323000</v>
      </c>
      <c r="AM70" s="229">
        <f t="shared" si="54"/>
        <v>1</v>
      </c>
      <c r="AN70" s="229">
        <f t="shared" si="55"/>
        <v>-3.624742123094149E-2</v>
      </c>
      <c r="AP70" s="228">
        <v>1072709000</v>
      </c>
      <c r="AQ70" s="229">
        <f t="shared" si="56"/>
        <v>1</v>
      </c>
      <c r="AR70" s="229">
        <f t="shared" si="57"/>
        <v>3.1664894517371422E-3</v>
      </c>
      <c r="AT70" s="228">
        <v>1063763000</v>
      </c>
      <c r="AU70" s="229">
        <f t="shared" si="58"/>
        <v>1</v>
      </c>
      <c r="AV70" s="229">
        <f t="shared" si="59"/>
        <v>-8.3396335818940459E-3</v>
      </c>
      <c r="AX70" s="228">
        <v>1031099000</v>
      </c>
      <c r="AY70" s="229">
        <f t="shared" si="60"/>
        <v>1</v>
      </c>
      <c r="AZ70" s="229">
        <f t="shared" si="61"/>
        <v>-3.0706087728187614E-2</v>
      </c>
      <c r="BB70" s="228">
        <v>1020348000</v>
      </c>
      <c r="BC70" s="229">
        <f t="shared" si="62"/>
        <v>1</v>
      </c>
      <c r="BD70" s="229">
        <f t="shared" si="63"/>
        <v>-1.0426738848548944E-2</v>
      </c>
      <c r="BF70" s="228">
        <v>1032158000</v>
      </c>
      <c r="BG70" s="229">
        <f t="shared" si="64"/>
        <v>1</v>
      </c>
      <c r="BH70" s="229">
        <f t="shared" si="65"/>
        <v>1.1574482431484068E-2</v>
      </c>
      <c r="BJ70" s="228">
        <v>1077590000</v>
      </c>
      <c r="BK70" s="229">
        <f t="shared" si="66"/>
        <v>1</v>
      </c>
      <c r="BL70" s="229">
        <f t="shared" si="67"/>
        <v>4.4016516851102194E-2</v>
      </c>
      <c r="BN70" s="228">
        <v>1113840000</v>
      </c>
      <c r="BO70" s="229">
        <f t="shared" si="68"/>
        <v>1</v>
      </c>
      <c r="BP70" s="229">
        <f t="shared" si="69"/>
        <v>3.3639881587616882E-2</v>
      </c>
      <c r="BR70" s="228">
        <v>1161867000</v>
      </c>
      <c r="BS70" s="229">
        <f t="shared" si="70"/>
        <v>1</v>
      </c>
      <c r="BT70" s="229">
        <f t="shared" si="71"/>
        <v>4.311840120663657E-2</v>
      </c>
      <c r="BV70" s="228">
        <v>1204241000</v>
      </c>
      <c r="BW70" s="229">
        <f t="shared" si="72"/>
        <v>1</v>
      </c>
      <c r="BX70" s="229">
        <f t="shared" si="73"/>
        <v>3.647061152438269E-2</v>
      </c>
      <c r="BZ70" s="228">
        <v>1244772000</v>
      </c>
      <c r="CA70" s="229">
        <f>BZ70/BZ$70</f>
        <v>1</v>
      </c>
      <c r="CB70" s="229">
        <f>IF(BV70&gt;0,(BZ70/BV70-1),"")</f>
        <v>3.3656884294754885E-2</v>
      </c>
    </row>
    <row r="71" spans="2:80" s="226" customFormat="1" ht="15" customHeight="1">
      <c r="B71" s="230"/>
      <c r="C71" s="231"/>
      <c r="D71" s="232"/>
      <c r="F71" s="231"/>
      <c r="G71" s="232"/>
      <c r="H71" s="232"/>
      <c r="J71" s="231"/>
      <c r="K71" s="232"/>
      <c r="L71" s="232"/>
      <c r="N71" s="231"/>
      <c r="O71" s="232"/>
      <c r="P71" s="232"/>
      <c r="R71" s="231"/>
      <c r="S71" s="232"/>
      <c r="T71" s="232"/>
      <c r="V71" s="231"/>
      <c r="W71" s="232"/>
      <c r="X71" s="232"/>
      <c r="Z71" s="231"/>
      <c r="AA71" s="232"/>
      <c r="AB71" s="232"/>
      <c r="AD71" s="231"/>
      <c r="AE71" s="232"/>
      <c r="AF71" s="232"/>
      <c r="AH71" s="231"/>
      <c r="AI71" s="232"/>
      <c r="AJ71" s="232"/>
      <c r="AL71" s="231"/>
      <c r="AM71" s="232"/>
      <c r="AN71" s="232"/>
      <c r="AP71" s="231"/>
      <c r="AQ71" s="232"/>
      <c r="AR71" s="232"/>
      <c r="AT71" s="231"/>
      <c r="AU71" s="232"/>
      <c r="AV71" s="232"/>
      <c r="AX71" s="231"/>
      <c r="AY71" s="232"/>
      <c r="AZ71" s="232"/>
      <c r="BB71" s="231"/>
      <c r="BC71" s="232"/>
      <c r="BD71" s="232"/>
      <c r="BF71" s="231"/>
      <c r="BG71" s="232"/>
      <c r="BH71" s="232"/>
      <c r="BJ71" s="231"/>
      <c r="BK71" s="232"/>
      <c r="BL71" s="232"/>
      <c r="BN71" s="231"/>
      <c r="BO71" s="232"/>
      <c r="BP71" s="232"/>
      <c r="BR71" s="231"/>
      <c r="BS71" s="232"/>
      <c r="BT71" s="232"/>
      <c r="BV71" s="231"/>
      <c r="BW71" s="232"/>
      <c r="BX71" s="232"/>
      <c r="BZ71" s="231"/>
      <c r="CA71" s="232"/>
      <c r="CB71" s="232"/>
    </row>
    <row r="72" spans="2:80" ht="12.75" customHeight="1">
      <c r="B72" s="207" t="s">
        <v>343</v>
      </c>
      <c r="C72" s="206"/>
      <c r="F72" s="206"/>
      <c r="J72" s="206"/>
      <c r="N72" s="206"/>
      <c r="R72" s="206"/>
      <c r="V72" s="206"/>
      <c r="Z72" s="206"/>
      <c r="AD72" s="206"/>
      <c r="AH72" s="206"/>
      <c r="AL72" s="206"/>
      <c r="AP72" s="206"/>
      <c r="AT72" s="206"/>
      <c r="AX72" s="206"/>
      <c r="BB72" s="206"/>
      <c r="BF72" s="206"/>
    </row>
    <row r="73" spans="2:80" ht="12.75" customHeight="1">
      <c r="B73" s="207" t="s">
        <v>344</v>
      </c>
      <c r="C73" s="206"/>
      <c r="F73" s="206"/>
      <c r="J73" s="206"/>
      <c r="N73" s="206"/>
      <c r="R73" s="206"/>
      <c r="V73" s="206"/>
      <c r="Z73" s="206"/>
      <c r="AD73" s="206"/>
      <c r="AH73" s="206"/>
      <c r="AL73" s="206"/>
      <c r="AP73" s="206"/>
      <c r="AT73" s="206"/>
      <c r="AX73" s="206"/>
      <c r="BB73" s="206"/>
      <c r="BF73" s="206"/>
    </row>
    <row r="74" spans="2:80" ht="7.5" customHeight="1">
      <c r="B74" s="207"/>
      <c r="C74" s="206"/>
      <c r="F74" s="206"/>
      <c r="J74" s="206"/>
      <c r="N74" s="206"/>
      <c r="R74" s="206"/>
      <c r="V74" s="206"/>
      <c r="Z74" s="206"/>
      <c r="AD74" s="206"/>
      <c r="AH74" s="206"/>
      <c r="AL74" s="206"/>
      <c r="AP74" s="206"/>
      <c r="AT74" s="206"/>
      <c r="AX74" s="206"/>
      <c r="BB74" s="206"/>
      <c r="BF74" s="206"/>
    </row>
    <row r="75" spans="2:80" ht="76.5" customHeight="1">
      <c r="B75" s="207" t="s">
        <v>413</v>
      </c>
      <c r="C75" s="233"/>
      <c r="F75" s="233"/>
      <c r="J75" s="233"/>
      <c r="N75" s="233"/>
      <c r="R75" s="233"/>
      <c r="V75" s="233"/>
      <c r="Z75" s="233"/>
      <c r="AD75" s="233"/>
      <c r="AH75" s="233"/>
      <c r="AL75" s="233"/>
      <c r="AP75" s="233"/>
    </row>
    <row r="76" spans="2:80">
      <c r="B76" s="207"/>
    </row>
    <row r="77" spans="2:80" ht="18.75">
      <c r="B77" s="209" t="s">
        <v>347</v>
      </c>
    </row>
  </sheetData>
  <mergeCells count="21">
    <mergeCell ref="BZ5:CB5"/>
    <mergeCell ref="BF5:BH5"/>
    <mergeCell ref="BJ5:BL5"/>
    <mergeCell ref="BN5:BP5"/>
    <mergeCell ref="BR5:BT5"/>
    <mergeCell ref="BV5:BX5"/>
    <mergeCell ref="AL5:AN5"/>
    <mergeCell ref="AP5:AR5"/>
    <mergeCell ref="AT5:AV5"/>
    <mergeCell ref="AX5:AZ5"/>
    <mergeCell ref="BB5:BD5"/>
    <mergeCell ref="R5:T5"/>
    <mergeCell ref="V5:X5"/>
    <mergeCell ref="Z5:AB5"/>
    <mergeCell ref="AD5:AF5"/>
    <mergeCell ref="AH5:AJ5"/>
    <mergeCell ref="B5:B6"/>
    <mergeCell ref="C5:D5"/>
    <mergeCell ref="F5:H5"/>
    <mergeCell ref="J5:L5"/>
    <mergeCell ref="N5:P5"/>
  </mergeCells>
  <hyperlinks>
    <hyperlink ref="B77" location="Índice!A1" display="     Volver a Índice" xr:uid="{00000000-0004-0000-3900-000000000000}"/>
  </hyperlinks>
  <pageMargins left="0.7" right="0.7" top="0.75" bottom="0.75" header="0.51180555555555496" footer="0.51180555555555496"/>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J40"/>
  <sheetViews>
    <sheetView topLeftCell="BI1" zoomScaleNormal="100" workbookViewId="0">
      <selection activeCell="B1" sqref="B1"/>
    </sheetView>
  </sheetViews>
  <sheetFormatPr baseColWidth="10" defaultColWidth="11.5703125" defaultRowHeight="15"/>
  <cols>
    <col min="1" max="1" width="1.7109375" style="180" customWidth="1"/>
    <col min="2" max="2" width="38.5703125" style="180" customWidth="1"/>
    <col min="3" max="3" width="14.7109375" style="180" customWidth="1"/>
    <col min="4" max="4" width="12.5703125" style="180" customWidth="1"/>
    <col min="5" max="5" width="0.7109375" style="180" customWidth="1"/>
    <col min="6" max="6" width="14.7109375" style="180" customWidth="1"/>
    <col min="7" max="8" width="12.5703125" style="180" customWidth="1"/>
    <col min="9" max="9" width="17.140625" style="180" customWidth="1"/>
    <col min="10" max="10" width="14.7109375" style="180" customWidth="1"/>
    <col min="11" max="12" width="12.5703125" style="180" customWidth="1"/>
    <col min="13" max="13" width="0.7109375" style="180" customWidth="1"/>
    <col min="14" max="14" width="14.7109375" style="180" customWidth="1"/>
    <col min="15" max="16" width="12.5703125" style="180" customWidth="1"/>
    <col min="17" max="17" width="0.7109375" style="180" customWidth="1"/>
    <col min="18" max="18" width="14.7109375" style="180" customWidth="1"/>
    <col min="19" max="20" width="12.5703125" style="180" customWidth="1"/>
    <col min="21" max="21" width="0.7109375" style="180" customWidth="1"/>
    <col min="22" max="22" width="14.7109375" style="180" customWidth="1"/>
    <col min="23" max="24" width="12.5703125" style="180" customWidth="1"/>
    <col min="25" max="25" width="0.7109375" style="180" customWidth="1"/>
    <col min="26" max="26" width="14.7109375" style="180" customWidth="1"/>
    <col min="27" max="28" width="12.5703125" style="180" customWidth="1"/>
    <col min="29" max="29" width="0.7109375" style="180" customWidth="1"/>
    <col min="30" max="30" width="14.7109375" style="180" customWidth="1"/>
    <col min="31" max="32" width="12.5703125" style="180" customWidth="1"/>
    <col min="33" max="33" width="0.7109375" style="180" customWidth="1"/>
    <col min="34" max="34" width="14.7109375" style="180" customWidth="1"/>
    <col min="35" max="36" width="12.5703125" style="180" customWidth="1"/>
    <col min="37" max="37" width="0.7109375" style="180" customWidth="1"/>
    <col min="38" max="38" width="14.7109375" style="180" customWidth="1"/>
    <col min="39" max="40" width="12.5703125" style="180" customWidth="1"/>
    <col min="41" max="41" width="0.7109375" style="180" customWidth="1"/>
    <col min="42" max="42" width="14.7109375" style="180" customWidth="1"/>
    <col min="43" max="44" width="12.5703125" style="180" customWidth="1"/>
    <col min="45" max="45" width="0.7109375" style="180" customWidth="1"/>
    <col min="46" max="46" width="15.28515625" style="180" customWidth="1"/>
    <col min="47" max="47" width="12.5703125" style="180" customWidth="1"/>
    <col min="48" max="48" width="11.5703125" style="180"/>
    <col min="49" max="49" width="0.7109375" style="180" customWidth="1"/>
    <col min="50" max="50" width="14.7109375" style="180" customWidth="1"/>
    <col min="51" max="51" width="12.5703125" style="180" customWidth="1"/>
    <col min="52" max="52" width="11.5703125" style="180"/>
    <col min="53" max="53" width="0.7109375" style="180" customWidth="1"/>
    <col min="54" max="54" width="14.7109375" style="180" customWidth="1"/>
    <col min="55" max="55" width="12.5703125" style="180" customWidth="1"/>
    <col min="56" max="56" width="11.5703125" style="180"/>
    <col min="57" max="57" width="0.7109375" style="180" customWidth="1"/>
    <col min="58" max="58" width="14.7109375" style="180" customWidth="1"/>
    <col min="59" max="59" width="12.5703125" style="180" customWidth="1"/>
    <col min="60" max="60" width="11.5703125" style="180"/>
    <col min="61" max="61" width="0.7109375" style="180" customWidth="1"/>
    <col min="62" max="62" width="14.7109375" style="180" customWidth="1"/>
    <col min="63" max="63" width="12.5703125" style="180" customWidth="1"/>
    <col min="64" max="64" width="11.5703125" style="180"/>
    <col min="65" max="65" width="0.7109375" style="180" customWidth="1"/>
    <col min="66" max="66" width="14.7109375" style="180" customWidth="1"/>
    <col min="67" max="67" width="12.5703125" style="180" customWidth="1"/>
    <col min="68" max="68" width="11.5703125" style="180"/>
    <col min="69" max="69" width="0.7109375" style="180" customWidth="1"/>
    <col min="70" max="70" width="14.7109375" style="180" customWidth="1"/>
    <col min="71" max="71" width="12.5703125" style="180" customWidth="1"/>
    <col min="72" max="72" width="11.5703125" style="180"/>
    <col min="73" max="73" width="0.7109375" style="180" customWidth="1"/>
    <col min="74" max="74" width="14.7109375" style="180" customWidth="1"/>
    <col min="75" max="75" width="12.5703125" style="180" customWidth="1"/>
    <col min="76" max="76" width="11.5703125" style="180"/>
    <col min="77" max="77" width="0.7109375" style="180" customWidth="1"/>
    <col min="78" max="78" width="14.7109375" style="180" customWidth="1"/>
    <col min="79" max="79" width="12.5703125" style="180" customWidth="1"/>
    <col min="80" max="1024" width="11.5703125" style="180"/>
  </cols>
  <sheetData>
    <row r="1" spans="2:80" ht="45" customHeight="1">
      <c r="B1" s="181" t="s">
        <v>272</v>
      </c>
    </row>
    <row r="2" spans="2:80" s="182" customFormat="1" ht="18.75">
      <c r="B2" s="183" t="s">
        <v>408</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c r="BR2" s="183"/>
      <c r="BS2" s="183"/>
      <c r="BT2" s="183"/>
      <c r="BU2" s="183"/>
      <c r="BV2" s="183"/>
      <c r="BW2" s="183"/>
      <c r="BX2" s="183"/>
      <c r="BY2" s="183"/>
      <c r="BZ2" s="183"/>
      <c r="CA2" s="183"/>
      <c r="CB2" s="183"/>
    </row>
    <row r="3" spans="2:80" s="182" customFormat="1" ht="18.75">
      <c r="B3" s="184" t="s">
        <v>409</v>
      </c>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BU3" s="183"/>
      <c r="BV3" s="183"/>
      <c r="BW3" s="183"/>
      <c r="BX3" s="183"/>
      <c r="BY3" s="183"/>
      <c r="BZ3" s="183"/>
      <c r="CA3" s="183"/>
      <c r="CB3" s="183"/>
    </row>
    <row r="4" spans="2:80" s="182" customFormat="1" ht="18.75">
      <c r="B4" s="185" t="s">
        <v>410</v>
      </c>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row>
    <row r="5" spans="2:80" s="186" customFormat="1" ht="24" customHeight="1">
      <c r="B5" s="435" t="s">
        <v>275</v>
      </c>
      <c r="C5" s="435">
        <v>2000</v>
      </c>
      <c r="D5" s="435"/>
      <c r="F5" s="435">
        <v>2001</v>
      </c>
      <c r="G5" s="435"/>
      <c r="H5" s="435"/>
      <c r="J5" s="435">
        <v>2002</v>
      </c>
      <c r="K5" s="435"/>
      <c r="L5" s="435"/>
      <c r="N5" s="435">
        <v>2003</v>
      </c>
      <c r="O5" s="435"/>
      <c r="P5" s="435"/>
      <c r="R5" s="435">
        <v>2004</v>
      </c>
      <c r="S5" s="435"/>
      <c r="T5" s="435"/>
      <c r="V5" s="435">
        <v>2005</v>
      </c>
      <c r="W5" s="435"/>
      <c r="X5" s="435"/>
      <c r="Z5" s="435">
        <v>2006</v>
      </c>
      <c r="AA5" s="435"/>
      <c r="AB5" s="435"/>
      <c r="AD5" s="435">
        <v>2007</v>
      </c>
      <c r="AE5" s="435"/>
      <c r="AF5" s="435"/>
      <c r="AH5" s="435">
        <v>2008</v>
      </c>
      <c r="AI5" s="435"/>
      <c r="AJ5" s="435"/>
      <c r="AL5" s="435">
        <v>2009</v>
      </c>
      <c r="AM5" s="435"/>
      <c r="AN5" s="435"/>
      <c r="AP5" s="435">
        <v>2010</v>
      </c>
      <c r="AQ5" s="435"/>
      <c r="AR5" s="435"/>
      <c r="AT5" s="435">
        <v>2011</v>
      </c>
      <c r="AU5" s="435"/>
      <c r="AV5" s="435"/>
      <c r="AX5" s="435">
        <v>2012</v>
      </c>
      <c r="AY5" s="435"/>
      <c r="AZ5" s="435"/>
      <c r="BB5" s="435">
        <v>2013</v>
      </c>
      <c r="BC5" s="435"/>
      <c r="BD5" s="435"/>
      <c r="BF5" s="435">
        <v>2014</v>
      </c>
      <c r="BG5" s="435"/>
      <c r="BH5" s="435"/>
      <c r="BJ5" s="435">
        <v>2015</v>
      </c>
      <c r="BK5" s="435"/>
      <c r="BL5" s="435"/>
      <c r="BN5" s="435">
        <v>2016</v>
      </c>
      <c r="BO5" s="435"/>
      <c r="BP5" s="435"/>
      <c r="BR5" s="435">
        <v>2017</v>
      </c>
      <c r="BS5" s="435"/>
      <c r="BT5" s="435"/>
      <c r="BV5" s="435" t="s">
        <v>39</v>
      </c>
      <c r="BW5" s="435"/>
      <c r="BX5" s="435"/>
      <c r="BZ5" s="435" t="s">
        <v>276</v>
      </c>
      <c r="CA5" s="435"/>
      <c r="CB5" s="435"/>
    </row>
    <row r="6" spans="2:80" ht="39.950000000000003" customHeight="1">
      <c r="B6" s="435"/>
      <c r="C6" s="187" t="s">
        <v>277</v>
      </c>
      <c r="D6" s="187" t="s">
        <v>411</v>
      </c>
      <c r="F6" s="187" t="s">
        <v>277</v>
      </c>
      <c r="G6" s="187" t="s">
        <v>411</v>
      </c>
      <c r="H6" s="187" t="s">
        <v>279</v>
      </c>
      <c r="J6" s="187" t="s">
        <v>277</v>
      </c>
      <c r="K6" s="187" t="s">
        <v>411</v>
      </c>
      <c r="L6" s="187" t="s">
        <v>279</v>
      </c>
      <c r="N6" s="187" t="s">
        <v>277</v>
      </c>
      <c r="O6" s="187" t="s">
        <v>411</v>
      </c>
      <c r="P6" s="187" t="s">
        <v>279</v>
      </c>
      <c r="R6" s="187" t="s">
        <v>277</v>
      </c>
      <c r="S6" s="187" t="s">
        <v>411</v>
      </c>
      <c r="T6" s="187" t="s">
        <v>279</v>
      </c>
      <c r="V6" s="187" t="s">
        <v>277</v>
      </c>
      <c r="W6" s="187" t="s">
        <v>411</v>
      </c>
      <c r="X6" s="187" t="s">
        <v>279</v>
      </c>
      <c r="Z6" s="187" t="s">
        <v>277</v>
      </c>
      <c r="AA6" s="187" t="s">
        <v>411</v>
      </c>
      <c r="AB6" s="187" t="s">
        <v>279</v>
      </c>
      <c r="AD6" s="187" t="s">
        <v>277</v>
      </c>
      <c r="AE6" s="187" t="s">
        <v>411</v>
      </c>
      <c r="AF6" s="187" t="s">
        <v>279</v>
      </c>
      <c r="AH6" s="187" t="s">
        <v>277</v>
      </c>
      <c r="AI6" s="187" t="s">
        <v>411</v>
      </c>
      <c r="AJ6" s="187" t="s">
        <v>279</v>
      </c>
      <c r="AL6" s="187" t="s">
        <v>277</v>
      </c>
      <c r="AM6" s="187" t="s">
        <v>411</v>
      </c>
      <c r="AN6" s="187" t="s">
        <v>279</v>
      </c>
      <c r="AP6" s="187" t="s">
        <v>277</v>
      </c>
      <c r="AQ6" s="187" t="s">
        <v>411</v>
      </c>
      <c r="AR6" s="187" t="s">
        <v>279</v>
      </c>
      <c r="AT6" s="187" t="s">
        <v>277</v>
      </c>
      <c r="AU6" s="187" t="s">
        <v>411</v>
      </c>
      <c r="AV6" s="187" t="s">
        <v>279</v>
      </c>
      <c r="AX6" s="187" t="s">
        <v>277</v>
      </c>
      <c r="AY6" s="187" t="s">
        <v>411</v>
      </c>
      <c r="AZ6" s="187" t="s">
        <v>279</v>
      </c>
      <c r="BB6" s="187" t="s">
        <v>277</v>
      </c>
      <c r="BC6" s="187" t="s">
        <v>411</v>
      </c>
      <c r="BD6" s="187" t="s">
        <v>279</v>
      </c>
      <c r="BF6" s="187" t="s">
        <v>277</v>
      </c>
      <c r="BG6" s="187" t="s">
        <v>411</v>
      </c>
      <c r="BH6" s="187" t="s">
        <v>279</v>
      </c>
      <c r="BJ6" s="187" t="s">
        <v>277</v>
      </c>
      <c r="BK6" s="187" t="s">
        <v>411</v>
      </c>
      <c r="BL6" s="187" t="s">
        <v>279</v>
      </c>
      <c r="BN6" s="187" t="s">
        <v>277</v>
      </c>
      <c r="BO6" s="187" t="s">
        <v>411</v>
      </c>
      <c r="BP6" s="187" t="s">
        <v>279</v>
      </c>
      <c r="BR6" s="187" t="s">
        <v>277</v>
      </c>
      <c r="BS6" s="187" t="s">
        <v>411</v>
      </c>
      <c r="BT6" s="187" t="s">
        <v>279</v>
      </c>
      <c r="BV6" s="187" t="s">
        <v>277</v>
      </c>
      <c r="BW6" s="187" t="s">
        <v>411</v>
      </c>
      <c r="BX6" s="187" t="s">
        <v>279</v>
      </c>
      <c r="BZ6" s="187" t="s">
        <v>277</v>
      </c>
      <c r="CA6" s="187" t="s">
        <v>411</v>
      </c>
      <c r="CB6" s="187" t="s">
        <v>279</v>
      </c>
    </row>
    <row r="7" spans="2:80">
      <c r="B7" s="188" t="s">
        <v>294</v>
      </c>
      <c r="C7" s="189">
        <v>16545333</v>
      </c>
      <c r="D7" s="190">
        <f>C7/C$8</f>
        <v>2.5538793642365297E-2</v>
      </c>
      <c r="F7" s="189">
        <v>17870191</v>
      </c>
      <c r="G7" s="190">
        <f>F7/F$8</f>
        <v>2.5492681096672864E-2</v>
      </c>
      <c r="H7" s="190">
        <f>IF(C7&gt;0,(F7/C7-1),"")</f>
        <v>8.0074423403868611E-2</v>
      </c>
      <c r="J7" s="189">
        <v>18874734</v>
      </c>
      <c r="K7" s="190">
        <f>J7/J$8</f>
        <v>2.518135366192072E-2</v>
      </c>
      <c r="L7" s="190">
        <f>IF(F7&gt;0,(J7/F7-1),"")</f>
        <v>5.6213333142326238E-2</v>
      </c>
      <c r="N7" s="189">
        <v>19795906</v>
      </c>
      <c r="O7" s="190">
        <f>N7/N$8</f>
        <v>2.4674990589156214E-2</v>
      </c>
      <c r="P7" s="190">
        <f>IF(J7&gt;0,(N7/J7-1),"")</f>
        <v>4.880450235749012E-2</v>
      </c>
      <c r="R7" s="189">
        <v>21120475</v>
      </c>
      <c r="S7" s="190">
        <f>R7/R$8</f>
        <v>2.4574779768615967E-2</v>
      </c>
      <c r="T7" s="190">
        <f>IF(N7&gt;0,(R7/N7-1),"")</f>
        <v>6.6911259328065187E-2</v>
      </c>
      <c r="V7" s="189">
        <v>22790808</v>
      </c>
      <c r="W7" s="190">
        <f>V7/V$8</f>
        <v>2.4576088820163107E-2</v>
      </c>
      <c r="X7" s="190">
        <f>IF(R7&gt;0,(V7/R7-1),"")</f>
        <v>7.9085958057288019E-2</v>
      </c>
      <c r="Z7" s="189">
        <v>24689753</v>
      </c>
      <c r="AA7" s="190">
        <f>Z7/Z$8</f>
        <v>2.4595723548872659E-2</v>
      </c>
      <c r="AB7" s="190">
        <f>IF(V7&gt;0,(Z7/V7-1),"")</f>
        <v>8.3320652782472582E-2</v>
      </c>
      <c r="AD7" s="189">
        <v>26461916</v>
      </c>
      <c r="AE7" s="190">
        <f>AD7/AD$8</f>
        <v>2.4603399783736341E-2</v>
      </c>
      <c r="AF7" s="190">
        <f>IF(Z7&gt;0,(AD7/Z7-1),"")</f>
        <v>7.1777267273593237E-2</v>
      </c>
      <c r="AH7" s="189">
        <v>27574628</v>
      </c>
      <c r="AI7" s="190">
        <f>AH7/AH$8</f>
        <v>2.4852283962467362E-2</v>
      </c>
      <c r="AJ7" s="190">
        <f>IF(AD7&gt;0,(AH7/AD7-1),"")</f>
        <v>4.2049562851004474E-2</v>
      </c>
      <c r="AL7" s="189">
        <v>26478337</v>
      </c>
      <c r="AM7" s="190">
        <f>AL7/AL$8</f>
        <v>2.4761776376267974E-2</v>
      </c>
      <c r="AN7" s="190">
        <f>IF(AH7&gt;0,(AL7/AH7-1),"")</f>
        <v>-3.975723625355887E-2</v>
      </c>
      <c r="AP7" s="189">
        <v>26535097</v>
      </c>
      <c r="AQ7" s="190">
        <f>AP7/AP$8</f>
        <v>2.4736528732396203E-2</v>
      </c>
      <c r="AR7" s="190">
        <f>IF(AL7&gt;0,(AP7/AL7-1),"")</f>
        <v>2.1436391567943858E-3</v>
      </c>
      <c r="AT7" s="189">
        <v>26398144</v>
      </c>
      <c r="AU7" s="190">
        <f>AT7/AT$8</f>
        <v>2.4815813296758769E-2</v>
      </c>
      <c r="AV7" s="190">
        <f>IF(AP7&gt;0,(AT7/AP7-1),"")</f>
        <v>-5.1612021618010484E-3</v>
      </c>
      <c r="AX7" s="189">
        <v>25979358</v>
      </c>
      <c r="AY7" s="190">
        <f>AX7/AX$8</f>
        <v>2.5195794002321796E-2</v>
      </c>
      <c r="AZ7" s="190">
        <f>IF(AT7&gt;0,(AX7/AT7-1),"")</f>
        <v>-1.5864221363441344E-2</v>
      </c>
      <c r="BB7" s="189">
        <v>25931407</v>
      </c>
      <c r="BC7" s="190">
        <f>BB7/BB$8</f>
        <v>2.541427728578877E-2</v>
      </c>
      <c r="BD7" s="190">
        <f>IF(AX7&gt;0,(BB7/AX7-1),"")</f>
        <v>-1.84573460206372E-3</v>
      </c>
      <c r="BF7" s="189">
        <v>26769837</v>
      </c>
      <c r="BG7" s="190">
        <f>BF7/BF$8</f>
        <v>2.5935793744756134E-2</v>
      </c>
      <c r="BH7" s="190">
        <f>IF(BB7&gt;0,(BF7/BB7-1),"")</f>
        <v>3.2332607328248608E-2</v>
      </c>
      <c r="BJ7" s="189">
        <v>28245574</v>
      </c>
      <c r="BK7" s="190">
        <f>BJ7/BJ$8</f>
        <v>2.6211800406462569E-2</v>
      </c>
      <c r="BL7" s="190">
        <f>IF(BF7&gt;0,(BJ7/BF7-1),"")</f>
        <v>5.5126857888600611E-2</v>
      </c>
      <c r="BN7" s="189">
        <v>29831313</v>
      </c>
      <c r="BO7" s="190">
        <f>BN7/BN$8</f>
        <v>2.6782404115492351E-2</v>
      </c>
      <c r="BP7" s="190">
        <f>IF(BJ7&gt;0,(BN7/BJ7-1),"")</f>
        <v>5.6141149760312814E-2</v>
      </c>
      <c r="BR7" s="189">
        <v>31383376</v>
      </c>
      <c r="BS7" s="190">
        <f>BR7/BR$8</f>
        <v>2.7011160485666603E-2</v>
      </c>
      <c r="BT7" s="190">
        <f>IF(BN7&gt;0,(BR7/BN7-1),"")</f>
        <v>5.2027981470342821E-2</v>
      </c>
      <c r="BV7" s="189">
        <v>32767619</v>
      </c>
      <c r="BW7" s="190">
        <f>BV7/BV$8</f>
        <v>2.7210183841938615E-2</v>
      </c>
      <c r="BX7" s="190">
        <f>IF(BR7&gt;0,(BV7/BR7-1),"")</f>
        <v>4.4107523677503702E-2</v>
      </c>
      <c r="BZ7" s="189">
        <v>33799767</v>
      </c>
      <c r="CA7" s="190">
        <f>BZ7/BZ$8</f>
        <v>2.7153379896077353E-2</v>
      </c>
      <c r="CB7" s="190">
        <f>IF(BV7&gt;0,(BZ7/BV7-1),"")</f>
        <v>3.1499023471922127E-2</v>
      </c>
    </row>
    <row r="8" spans="2:80" s="226" customFormat="1" ht="15" customHeight="1">
      <c r="B8" s="227" t="s">
        <v>342</v>
      </c>
      <c r="C8" s="228">
        <v>647851000</v>
      </c>
      <c r="D8" s="229">
        <f>C8/C$8</f>
        <v>1</v>
      </c>
      <c r="F8" s="228">
        <v>700993000</v>
      </c>
      <c r="G8" s="229">
        <f>F8/F$8</f>
        <v>1</v>
      </c>
      <c r="H8" s="229">
        <f>IF(C8&gt;0,(F8/C8-1),"")</f>
        <v>8.2028120663547588E-2</v>
      </c>
      <c r="J8" s="228">
        <v>749552000</v>
      </c>
      <c r="K8" s="229">
        <f>J8/J$8</f>
        <v>1</v>
      </c>
      <c r="L8" s="229">
        <f>IF(F8&gt;0,(J8/F8-1),"")</f>
        <v>6.9271733098618782E-2</v>
      </c>
      <c r="N8" s="228">
        <v>802266000</v>
      </c>
      <c r="O8" s="229">
        <f>N8/N$8</f>
        <v>1</v>
      </c>
      <c r="P8" s="229">
        <f>IF(J8&gt;0,(N8/J8-1),"")</f>
        <v>7.032734219907355E-2</v>
      </c>
      <c r="R8" s="228">
        <v>859437000</v>
      </c>
      <c r="S8" s="229">
        <f>R8/R$8</f>
        <v>1</v>
      </c>
      <c r="T8" s="229">
        <f>IF(N8&gt;0,(R8/N8-1),"")</f>
        <v>7.1261900666362621E-2</v>
      </c>
      <c r="V8" s="228">
        <v>927357000</v>
      </c>
      <c r="W8" s="229">
        <f>V8/V$8</f>
        <v>1</v>
      </c>
      <c r="X8" s="229">
        <f>IF(R8&gt;0,(V8/R8-1),"")</f>
        <v>7.9028480272550494E-2</v>
      </c>
      <c r="Z8" s="228">
        <v>1003823000</v>
      </c>
      <c r="AA8" s="229">
        <f>Z8/Z$8</f>
        <v>1</v>
      </c>
      <c r="AB8" s="229">
        <f>IF(V8&gt;0,(Z8/V8-1),"")</f>
        <v>8.2455839552621146E-2</v>
      </c>
      <c r="AD8" s="228">
        <v>1075539000</v>
      </c>
      <c r="AE8" s="229">
        <f>AD8/AD$8</f>
        <v>1</v>
      </c>
      <c r="AF8" s="229">
        <f>IF(Z8&gt;0,(AD8/Z8-1),"")</f>
        <v>7.1442873893106551E-2</v>
      </c>
      <c r="AH8" s="228">
        <v>1109541000</v>
      </c>
      <c r="AI8" s="229">
        <f>AH8/AH$8</f>
        <v>1</v>
      </c>
      <c r="AJ8" s="229">
        <f>IF(AD8&gt;0,(AH8/AD8-1),"")</f>
        <v>3.1613916371233453E-2</v>
      </c>
      <c r="AL8" s="228">
        <v>1069323000</v>
      </c>
      <c r="AM8" s="229">
        <f>AL8/AL$8</f>
        <v>1</v>
      </c>
      <c r="AN8" s="229">
        <f>IF(AH8&gt;0,(AL8/AH8-1),"")</f>
        <v>-3.624742123094149E-2</v>
      </c>
      <c r="AP8" s="228">
        <v>1072709000</v>
      </c>
      <c r="AQ8" s="229">
        <f>AP8/AP$8</f>
        <v>1</v>
      </c>
      <c r="AR8" s="229">
        <f>IF(AL8&gt;0,(AP8/AL8-1),"")</f>
        <v>3.1664894517371422E-3</v>
      </c>
      <c r="AT8" s="228">
        <v>1063763000</v>
      </c>
      <c r="AU8" s="229">
        <f>AT8/AT$8</f>
        <v>1</v>
      </c>
      <c r="AV8" s="229">
        <f>IF(AP8&gt;0,(AT8/AP8-1),"")</f>
        <v>-8.3396335818940459E-3</v>
      </c>
      <c r="AX8" s="228">
        <v>1031099000</v>
      </c>
      <c r="AY8" s="229">
        <f>AX8/AX$8</f>
        <v>1</v>
      </c>
      <c r="AZ8" s="229">
        <f>IF(AT8&gt;0,(AX8/AT8-1),"")</f>
        <v>-3.0706087728187614E-2</v>
      </c>
      <c r="BB8" s="228">
        <v>1020348000</v>
      </c>
      <c r="BC8" s="229">
        <f>BB8/BB$8</f>
        <v>1</v>
      </c>
      <c r="BD8" s="229">
        <f>IF(AX8&gt;0,(BB8/AX8-1),"")</f>
        <v>-1.0426738848548944E-2</v>
      </c>
      <c r="BF8" s="228">
        <v>1032158000</v>
      </c>
      <c r="BG8" s="229">
        <f>BF8/BF$8</f>
        <v>1</v>
      </c>
      <c r="BH8" s="229">
        <f>IF(BB8&gt;0,(BF8/BB8-1),"")</f>
        <v>1.1574482431484068E-2</v>
      </c>
      <c r="BJ8" s="228">
        <v>1077590000</v>
      </c>
      <c r="BK8" s="229">
        <f>BJ8/BJ$8</f>
        <v>1</v>
      </c>
      <c r="BL8" s="229">
        <f>IF(BF8&gt;0,(BJ8/BF8-1),"")</f>
        <v>4.4016516851102194E-2</v>
      </c>
      <c r="BN8" s="228">
        <v>1113840000</v>
      </c>
      <c r="BO8" s="229">
        <f>BN8/BN$8</f>
        <v>1</v>
      </c>
      <c r="BP8" s="229">
        <f>IF(BJ8&gt;0,(BN8/BJ8-1),"")</f>
        <v>3.3639881587616882E-2</v>
      </c>
      <c r="BR8" s="228">
        <v>1161867000</v>
      </c>
      <c r="BS8" s="229">
        <f>BR8/BR$8</f>
        <v>1</v>
      </c>
      <c r="BT8" s="229">
        <f>IF(BN8&gt;0,(BR8/BN8-1),"")</f>
        <v>4.311840120663657E-2</v>
      </c>
      <c r="BV8" s="228">
        <v>1204241000</v>
      </c>
      <c r="BW8" s="229">
        <f>BV8/BV$8</f>
        <v>1</v>
      </c>
      <c r="BX8" s="229">
        <f>IF(BR8&gt;0,(BV8/BR8-1),"")</f>
        <v>3.647061152438269E-2</v>
      </c>
      <c r="BZ8" s="228">
        <v>1244772000</v>
      </c>
      <c r="CA8" s="229">
        <f>BZ8/BZ$8</f>
        <v>1</v>
      </c>
      <c r="CB8" s="229">
        <f>IF(BV8&gt;0,(BZ8/BV8-1),"")</f>
        <v>3.3656884294754885E-2</v>
      </c>
    </row>
    <row r="9" spans="2:80" s="226" customFormat="1" ht="15" customHeight="1">
      <c r="B9" s="230"/>
      <c r="C9" s="231"/>
      <c r="D9" s="232"/>
      <c r="F9" s="231"/>
      <c r="G9" s="232"/>
      <c r="H9" s="232"/>
      <c r="J9" s="231"/>
      <c r="K9" s="232"/>
      <c r="L9" s="232"/>
      <c r="N9" s="231"/>
      <c r="O9" s="232"/>
      <c r="P9" s="232"/>
      <c r="R9" s="231"/>
      <c r="S9" s="232"/>
      <c r="T9" s="232"/>
      <c r="V9" s="231"/>
      <c r="W9" s="232"/>
      <c r="X9" s="232"/>
      <c r="Z9" s="231"/>
      <c r="AA9" s="232"/>
      <c r="AB9" s="232"/>
      <c r="AD9" s="231"/>
      <c r="AE9" s="232"/>
      <c r="AF9" s="232"/>
      <c r="AH9" s="231"/>
      <c r="AI9" s="232"/>
      <c r="AJ9" s="232"/>
      <c r="AL9" s="231"/>
      <c r="AM9" s="232"/>
      <c r="AN9" s="232"/>
      <c r="AP9" s="231"/>
      <c r="AQ9" s="232"/>
      <c r="AR9" s="232"/>
      <c r="AT9" s="231"/>
      <c r="AU9" s="232"/>
      <c r="AV9" s="232"/>
      <c r="AX9" s="231"/>
      <c r="AY9" s="232"/>
      <c r="AZ9" s="232"/>
      <c r="BB9" s="231"/>
      <c r="BC9" s="232"/>
      <c r="BD9" s="232"/>
      <c r="BF9" s="231"/>
      <c r="BG9" s="232"/>
      <c r="BH9" s="232"/>
      <c r="BJ9" s="231"/>
      <c r="BK9" s="232"/>
      <c r="BL9" s="232"/>
      <c r="BN9" s="231"/>
      <c r="BO9" s="232"/>
      <c r="BP9" s="232"/>
      <c r="BR9" s="231"/>
      <c r="BS9" s="232"/>
      <c r="BT9" s="232"/>
      <c r="BV9" s="231"/>
      <c r="BW9" s="232"/>
      <c r="BX9" s="232"/>
      <c r="BZ9" s="231"/>
      <c r="CA9" s="232"/>
      <c r="CB9" s="232"/>
    </row>
    <row r="10" spans="2:80" ht="12.75" customHeight="1">
      <c r="B10" s="207" t="s">
        <v>343</v>
      </c>
      <c r="C10" s="206"/>
      <c r="F10" s="206"/>
      <c r="J10" s="206"/>
      <c r="N10" s="206"/>
      <c r="R10" s="206"/>
      <c r="V10" s="206"/>
      <c r="Z10" s="206"/>
      <c r="AD10" s="206"/>
      <c r="AH10" s="206"/>
      <c r="AL10" s="206"/>
      <c r="AP10" s="206"/>
      <c r="AT10" s="206"/>
      <c r="AX10" s="206"/>
      <c r="BB10" s="206"/>
      <c r="BF10" s="206"/>
    </row>
    <row r="11" spans="2:80" ht="12.75" customHeight="1">
      <c r="B11" s="207" t="s">
        <v>344</v>
      </c>
      <c r="C11" s="206"/>
      <c r="F11" s="206"/>
      <c r="J11" s="206"/>
      <c r="N11" s="206"/>
      <c r="R11" s="206"/>
      <c r="V11" s="206"/>
      <c r="Z11" s="206"/>
      <c r="AD11" s="206"/>
      <c r="AH11" s="206"/>
      <c r="AL11" s="206"/>
      <c r="AP11" s="206"/>
      <c r="AT11" s="206"/>
      <c r="AX11" s="206"/>
      <c r="BB11" s="206"/>
      <c r="BF11" s="206"/>
    </row>
    <row r="12" spans="2:80" ht="7.5" customHeight="1">
      <c r="B12" s="207"/>
      <c r="C12" s="206"/>
      <c r="F12" s="206"/>
      <c r="J12" s="206"/>
      <c r="N12" s="206"/>
      <c r="R12" s="206"/>
      <c r="V12" s="206"/>
      <c r="Z12" s="206"/>
      <c r="AD12" s="206"/>
      <c r="AH12" s="206"/>
      <c r="AL12" s="206"/>
      <c r="AP12" s="206"/>
      <c r="AT12" s="206"/>
      <c r="AX12" s="206"/>
      <c r="BB12" s="206"/>
      <c r="BF12" s="206"/>
    </row>
    <row r="13" spans="2:80" ht="76.5" customHeight="1">
      <c r="B13" s="207" t="s">
        <v>413</v>
      </c>
      <c r="C13" s="233"/>
      <c r="F13" s="233"/>
      <c r="J13" s="233"/>
      <c r="N13" s="233"/>
      <c r="O13" s="180" t="s">
        <v>414</v>
      </c>
      <c r="R13" s="233"/>
      <c r="V13" s="233"/>
      <c r="Z13" s="233"/>
      <c r="AD13" s="233"/>
      <c r="AH13" s="233"/>
      <c r="AL13" s="233"/>
      <c r="AP13" s="233"/>
    </row>
    <row r="14" spans="2:80">
      <c r="B14" s="207"/>
    </row>
    <row r="15" spans="2:80" ht="18.75">
      <c r="B15" s="209" t="s">
        <v>347</v>
      </c>
    </row>
    <row r="17" spans="2:89" ht="15" customHeight="1">
      <c r="C17" s="435">
        <v>2000</v>
      </c>
      <c r="D17" s="435"/>
      <c r="E17" s="186"/>
      <c r="F17" s="435">
        <v>2001</v>
      </c>
      <c r="G17" s="435"/>
      <c r="H17" s="435"/>
      <c r="I17" s="186"/>
      <c r="J17" s="435">
        <v>2002</v>
      </c>
      <c r="K17" s="435"/>
      <c r="L17" s="435"/>
      <c r="M17" s="186"/>
      <c r="N17" s="435">
        <v>2003</v>
      </c>
      <c r="O17" s="435"/>
      <c r="P17" s="435"/>
      <c r="Q17" s="186"/>
      <c r="R17" s="435">
        <v>2004</v>
      </c>
      <c r="S17" s="435"/>
      <c r="T17" s="435"/>
      <c r="U17" s="186"/>
      <c r="V17" s="435">
        <v>2005</v>
      </c>
      <c r="W17" s="435"/>
      <c r="X17" s="435"/>
      <c r="Y17" s="186"/>
      <c r="Z17" s="435">
        <v>2006</v>
      </c>
      <c r="AA17" s="435"/>
      <c r="AB17" s="435"/>
      <c r="AC17" s="186"/>
      <c r="AD17" s="435">
        <v>2007</v>
      </c>
      <c r="AE17" s="435"/>
      <c r="AF17" s="435"/>
      <c r="AG17" s="186"/>
      <c r="AH17" s="435">
        <v>2008</v>
      </c>
      <c r="AI17" s="435"/>
      <c r="AJ17" s="435"/>
      <c r="AK17" s="186"/>
      <c r="AL17" s="435">
        <v>2009</v>
      </c>
      <c r="AM17" s="435"/>
      <c r="AN17" s="435"/>
      <c r="AO17" s="186"/>
      <c r="AP17" s="435">
        <v>2010</v>
      </c>
      <c r="AQ17" s="435"/>
      <c r="AR17" s="435"/>
      <c r="AS17" s="186"/>
      <c r="AT17" s="435">
        <v>2011</v>
      </c>
      <c r="AU17" s="435"/>
      <c r="AV17" s="435"/>
      <c r="AW17" s="186"/>
      <c r="AX17" s="435">
        <v>2012</v>
      </c>
      <c r="AY17" s="435"/>
      <c r="AZ17" s="435"/>
      <c r="BA17" s="186"/>
      <c r="BB17" s="435">
        <v>2013</v>
      </c>
      <c r="BC17" s="435"/>
      <c r="BD17" s="435"/>
      <c r="BE17" s="186"/>
      <c r="BF17" s="435">
        <v>2014</v>
      </c>
      <c r="BG17" s="435"/>
      <c r="BH17" s="435"/>
      <c r="BI17" s="186"/>
      <c r="BJ17" s="435">
        <v>2015</v>
      </c>
      <c r="BK17" s="435"/>
      <c r="BL17" s="435"/>
      <c r="BM17" s="186"/>
      <c r="BN17" s="435">
        <v>2016</v>
      </c>
      <c r="BO17" s="435"/>
      <c r="BP17" s="435"/>
      <c r="BQ17" s="186"/>
      <c r="BR17" s="435">
        <v>2017</v>
      </c>
      <c r="BS17" s="435"/>
      <c r="BT17" s="435"/>
      <c r="BU17" s="186"/>
      <c r="BV17" s="435" t="s">
        <v>39</v>
      </c>
      <c r="BW17" s="435"/>
      <c r="BX17" s="435"/>
      <c r="BY17" s="186"/>
      <c r="BZ17" s="435" t="s">
        <v>276</v>
      </c>
      <c r="CA17" s="435"/>
      <c r="CB17" s="435"/>
      <c r="CC17" s="186"/>
      <c r="CD17" s="186"/>
      <c r="CE17" s="186"/>
      <c r="CF17" s="186"/>
      <c r="CG17" s="186"/>
      <c r="CH17" s="186"/>
      <c r="CI17" s="186"/>
      <c r="CJ17" s="186"/>
      <c r="CK17" s="186"/>
    </row>
    <row r="18" spans="2:89">
      <c r="B18" s="188" t="s">
        <v>294</v>
      </c>
      <c r="C18" s="190">
        <v>2.55387936423653E-2</v>
      </c>
      <c r="E18" s="190">
        <v>2.5492681096672899E-2</v>
      </c>
      <c r="G18" s="190">
        <v>2.5181353661920699E-2</v>
      </c>
      <c r="I18" s="190">
        <v>2.46749905891562E-2</v>
      </c>
      <c r="K18" s="190">
        <v>2.4574779768615999E-2</v>
      </c>
      <c r="M18" s="190">
        <v>2.45760888201631E-2</v>
      </c>
      <c r="O18" s="190">
        <v>2.4595723548872701E-2</v>
      </c>
      <c r="Q18" s="190">
        <v>2.46033997837363E-2</v>
      </c>
      <c r="S18" s="190">
        <v>2.48522839624674E-2</v>
      </c>
      <c r="U18" s="190">
        <v>2.4761776376267999E-2</v>
      </c>
      <c r="W18" s="190">
        <v>2.47365287323962E-2</v>
      </c>
      <c r="Y18" s="190">
        <v>2.4815813296758801E-2</v>
      </c>
      <c r="AA18" s="190">
        <v>2.51957940023218E-2</v>
      </c>
      <c r="AC18" s="190">
        <v>2.5414277285788801E-2</v>
      </c>
      <c r="AE18" s="190">
        <v>2.5935793744756099E-2</v>
      </c>
      <c r="AG18" s="190">
        <v>2.62118004064626E-2</v>
      </c>
      <c r="AI18" s="190">
        <v>2.6782404115492299E-2</v>
      </c>
      <c r="AK18" s="190">
        <v>2.70111604856666E-2</v>
      </c>
      <c r="AM18" s="190">
        <v>2.7210183841938601E-2</v>
      </c>
      <c r="AO18" s="190">
        <v>2.7153379896077402E-2</v>
      </c>
    </row>
    <row r="20" spans="2:89">
      <c r="C20" s="180" t="s">
        <v>415</v>
      </c>
    </row>
    <row r="21" spans="2:89">
      <c r="B21" s="180">
        <v>2000</v>
      </c>
      <c r="C21" s="180">
        <v>2.55387936423653E-2</v>
      </c>
      <c r="D21" s="180">
        <f t="shared" ref="D21:D40" si="0">C21*100</f>
        <v>2.5538793642365301</v>
      </c>
    </row>
    <row r="22" spans="2:89">
      <c r="B22" s="180">
        <v>2001</v>
      </c>
      <c r="C22" s="180">
        <v>2.5492681096672899E-2</v>
      </c>
      <c r="D22" s="180">
        <f t="shared" si="0"/>
        <v>2.54926810966729</v>
      </c>
    </row>
    <row r="23" spans="2:89">
      <c r="B23" s="180">
        <v>2002</v>
      </c>
      <c r="C23" s="180">
        <v>2.5181353661920699E-2</v>
      </c>
      <c r="D23" s="180">
        <f t="shared" si="0"/>
        <v>2.51813536619207</v>
      </c>
    </row>
    <row r="24" spans="2:89">
      <c r="B24" s="234">
        <v>2003</v>
      </c>
      <c r="C24" s="234">
        <v>2.46749905891562E-2</v>
      </c>
      <c r="D24" s="180">
        <f t="shared" si="0"/>
        <v>2.46749905891562</v>
      </c>
    </row>
    <row r="25" spans="2:89">
      <c r="B25" s="234">
        <v>2004</v>
      </c>
      <c r="C25" s="234">
        <v>2.4574779768615999E-2</v>
      </c>
      <c r="D25" s="180">
        <f t="shared" si="0"/>
        <v>2.4574779768616</v>
      </c>
    </row>
    <row r="26" spans="2:89">
      <c r="B26" s="234">
        <v>2005</v>
      </c>
      <c r="C26" s="234">
        <v>2.45760888201631E-2</v>
      </c>
      <c r="D26" s="180">
        <f t="shared" si="0"/>
        <v>2.4576088820163102</v>
      </c>
    </row>
    <row r="27" spans="2:89">
      <c r="B27" s="234">
        <v>2006</v>
      </c>
      <c r="C27" s="234">
        <v>2.4595723548872701E-2</v>
      </c>
      <c r="D27" s="180">
        <f t="shared" si="0"/>
        <v>2.4595723548872699</v>
      </c>
    </row>
    <row r="28" spans="2:89">
      <c r="B28" s="234">
        <v>2007</v>
      </c>
      <c r="C28" s="234">
        <v>2.46033997837363E-2</v>
      </c>
      <c r="D28" s="180">
        <f t="shared" si="0"/>
        <v>2.4603399783736299</v>
      </c>
    </row>
    <row r="29" spans="2:89">
      <c r="B29" s="234">
        <v>2008</v>
      </c>
      <c r="C29" s="234">
        <v>2.48522839624674E-2</v>
      </c>
      <c r="D29" s="180">
        <f t="shared" si="0"/>
        <v>2.4852283962467401</v>
      </c>
    </row>
    <row r="30" spans="2:89">
      <c r="B30" s="234">
        <v>2009</v>
      </c>
      <c r="C30" s="234">
        <v>2.4761776376267999E-2</v>
      </c>
      <c r="D30" s="180">
        <f t="shared" si="0"/>
        <v>2.4761776376267997</v>
      </c>
    </row>
    <row r="31" spans="2:89">
      <c r="B31" s="234">
        <v>2010</v>
      </c>
      <c r="C31" s="234">
        <v>2.47365287323962E-2</v>
      </c>
      <c r="D31" s="180">
        <f t="shared" si="0"/>
        <v>2.4736528732396201</v>
      </c>
    </row>
    <row r="32" spans="2:89">
      <c r="B32" s="234">
        <v>2011</v>
      </c>
      <c r="C32" s="234">
        <v>2.4815813296758801E-2</v>
      </c>
      <c r="D32" s="180">
        <f t="shared" si="0"/>
        <v>2.4815813296758802</v>
      </c>
    </row>
    <row r="33" spans="2:4">
      <c r="B33" s="234">
        <v>2012</v>
      </c>
      <c r="C33" s="234">
        <v>2.51957940023218E-2</v>
      </c>
      <c r="D33" s="180">
        <f t="shared" si="0"/>
        <v>2.5195794002321801</v>
      </c>
    </row>
    <row r="34" spans="2:4">
      <c r="B34" s="234">
        <v>2013</v>
      </c>
      <c r="C34" s="234">
        <v>2.5414277285788801E-2</v>
      </c>
      <c r="D34" s="180">
        <f t="shared" si="0"/>
        <v>2.54142772857888</v>
      </c>
    </row>
    <row r="35" spans="2:4">
      <c r="B35" s="234">
        <v>2014</v>
      </c>
      <c r="C35" s="234">
        <v>2.5935793744756099E-2</v>
      </c>
      <c r="D35" s="180">
        <f t="shared" si="0"/>
        <v>2.5935793744756097</v>
      </c>
    </row>
    <row r="36" spans="2:4">
      <c r="B36" s="234">
        <v>2015</v>
      </c>
      <c r="C36" s="234">
        <v>2.62118004064626E-2</v>
      </c>
      <c r="D36" s="180">
        <f t="shared" si="0"/>
        <v>2.62118004064626</v>
      </c>
    </row>
    <row r="37" spans="2:4">
      <c r="B37" s="234">
        <v>2016</v>
      </c>
      <c r="C37" s="234">
        <v>2.6782404115492299E-2</v>
      </c>
      <c r="D37" s="180">
        <f t="shared" si="0"/>
        <v>2.67824041154923</v>
      </c>
    </row>
    <row r="38" spans="2:4">
      <c r="B38" s="234">
        <v>2017</v>
      </c>
      <c r="C38" s="234">
        <v>2.70111604856666E-2</v>
      </c>
      <c r="D38" s="180">
        <f t="shared" si="0"/>
        <v>2.7011160485666599</v>
      </c>
    </row>
    <row r="39" spans="2:4">
      <c r="B39" s="235">
        <v>2018</v>
      </c>
      <c r="C39" s="234">
        <v>2.7210183841938601E-2</v>
      </c>
      <c r="D39" s="180">
        <f t="shared" si="0"/>
        <v>2.7210183841938602</v>
      </c>
    </row>
    <row r="40" spans="2:4">
      <c r="B40" s="235">
        <v>2019</v>
      </c>
      <c r="C40" s="234">
        <v>2.7153379896077402E-2</v>
      </c>
      <c r="D40" s="180">
        <f t="shared" si="0"/>
        <v>2.7153379896077401</v>
      </c>
    </row>
  </sheetData>
  <mergeCells count="41">
    <mergeCell ref="BJ17:BL17"/>
    <mergeCell ref="BN17:BP17"/>
    <mergeCell ref="BR17:BT17"/>
    <mergeCell ref="BV17:BX17"/>
    <mergeCell ref="BZ17:CB17"/>
    <mergeCell ref="BZ5:CB5"/>
    <mergeCell ref="C17:D17"/>
    <mergeCell ref="F17:H17"/>
    <mergeCell ref="J17:L17"/>
    <mergeCell ref="N17:P17"/>
    <mergeCell ref="R17:T17"/>
    <mergeCell ref="V17:X17"/>
    <mergeCell ref="Z17:AB17"/>
    <mergeCell ref="AD17:AF17"/>
    <mergeCell ref="AH17:AJ17"/>
    <mergeCell ref="AL17:AN17"/>
    <mergeCell ref="AP17:AR17"/>
    <mergeCell ref="AT17:AV17"/>
    <mergeCell ref="AX17:AZ17"/>
    <mergeCell ref="BB17:BD17"/>
    <mergeCell ref="BF17:BH17"/>
    <mergeCell ref="BF5:BH5"/>
    <mergeCell ref="BJ5:BL5"/>
    <mergeCell ref="BN5:BP5"/>
    <mergeCell ref="BR5:BT5"/>
    <mergeCell ref="BV5:BX5"/>
    <mergeCell ref="AL5:AN5"/>
    <mergeCell ref="AP5:AR5"/>
    <mergeCell ref="AT5:AV5"/>
    <mergeCell ref="AX5:AZ5"/>
    <mergeCell ref="BB5:BD5"/>
    <mergeCell ref="R5:T5"/>
    <mergeCell ref="V5:X5"/>
    <mergeCell ref="Z5:AB5"/>
    <mergeCell ref="AD5:AF5"/>
    <mergeCell ref="AH5:AJ5"/>
    <mergeCell ref="B5:B6"/>
    <mergeCell ref="C5:D5"/>
    <mergeCell ref="F5:H5"/>
    <mergeCell ref="J5:L5"/>
    <mergeCell ref="N5:P5"/>
  </mergeCells>
  <hyperlinks>
    <hyperlink ref="B15" location="Índice!A1" display="     Volver a Índice" xr:uid="{00000000-0004-0000-3A00-000000000000}"/>
  </hyperlinks>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35"/>
  <sheetViews>
    <sheetView zoomScale="70" zoomScaleNormal="70" workbookViewId="0">
      <selection activeCell="G21" sqref="G21"/>
    </sheetView>
  </sheetViews>
  <sheetFormatPr baseColWidth="10" defaultColWidth="10.7109375" defaultRowHeight="15"/>
  <sheetData>
    <row r="35" spans="1:1">
      <c r="A35" t="s">
        <v>31</v>
      </c>
    </row>
  </sheetData>
  <pageMargins left="0.7" right="0.7" top="0.75" bottom="0.75" header="0.51180555555555496" footer="0.51180555555555496"/>
  <pageSetup paperSize="9" orientation="portrait" horizontalDpi="300" verticalDpi="30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W34"/>
  <sheetViews>
    <sheetView zoomScaleNormal="100" workbookViewId="0">
      <selection activeCell="F29" sqref="F29"/>
    </sheetView>
  </sheetViews>
  <sheetFormatPr baseColWidth="10" defaultColWidth="9.140625" defaultRowHeight="15"/>
  <cols>
    <col min="1" max="1" width="29.42578125" customWidth="1"/>
    <col min="2" max="3" width="19.5703125" customWidth="1"/>
    <col min="14" max="15" width="17.140625" customWidth="1"/>
  </cols>
  <sheetData>
    <row r="1" spans="1:23">
      <c r="A1" s="423" t="s">
        <v>262</v>
      </c>
      <c r="B1" s="423"/>
      <c r="C1" s="423"/>
      <c r="D1" s="423"/>
      <c r="E1" s="423"/>
      <c r="F1" s="423"/>
      <c r="G1" s="423"/>
      <c r="H1" s="423"/>
      <c r="I1" s="423"/>
      <c r="J1" s="423"/>
      <c r="K1" s="423"/>
      <c r="M1" s="423" t="s">
        <v>416</v>
      </c>
      <c r="N1" s="423"/>
      <c r="O1" s="423"/>
      <c r="P1" s="423"/>
      <c r="Q1" s="423"/>
      <c r="R1" s="423"/>
      <c r="S1" s="423"/>
      <c r="T1" s="423"/>
      <c r="U1" s="423"/>
      <c r="V1" s="423"/>
      <c r="W1" s="423"/>
    </row>
    <row r="2" spans="1:23">
      <c r="A2" s="424" t="s">
        <v>263</v>
      </c>
      <c r="B2" s="424"/>
      <c r="C2" s="424"/>
      <c r="D2" s="424"/>
      <c r="E2" s="424"/>
      <c r="F2" s="424"/>
      <c r="G2" s="424"/>
      <c r="H2" s="424"/>
      <c r="I2" s="424"/>
      <c r="J2" s="424"/>
      <c r="K2" s="424"/>
      <c r="M2" s="424" t="s">
        <v>417</v>
      </c>
      <c r="N2" s="424"/>
      <c r="O2" s="424"/>
      <c r="P2" s="424"/>
      <c r="Q2" s="424"/>
      <c r="R2" s="424"/>
      <c r="S2" s="424"/>
      <c r="T2" s="424"/>
      <c r="U2" s="424"/>
      <c r="V2" s="424"/>
      <c r="W2" s="424"/>
    </row>
    <row r="3" spans="1:23">
      <c r="A3" s="425"/>
      <c r="B3" s="425"/>
      <c r="C3" s="425"/>
      <c r="D3" s="425"/>
      <c r="E3" s="425"/>
      <c r="F3" s="425"/>
      <c r="G3" s="425"/>
      <c r="H3" s="425"/>
      <c r="I3" s="425"/>
      <c r="J3" s="425"/>
      <c r="K3" s="425"/>
      <c r="M3" s="425"/>
      <c r="N3" s="425"/>
      <c r="O3" s="425"/>
      <c r="P3" s="425"/>
      <c r="Q3" s="425"/>
      <c r="R3" s="425"/>
      <c r="S3" s="425"/>
      <c r="T3" s="425"/>
      <c r="U3" s="425"/>
      <c r="V3" s="425"/>
      <c r="W3" s="425"/>
    </row>
    <row r="4" spans="1:23">
      <c r="A4" s="426" t="s">
        <v>264</v>
      </c>
      <c r="B4" s="426"/>
      <c r="C4" s="426"/>
      <c r="D4" s="426"/>
      <c r="E4" s="426"/>
      <c r="F4" s="426"/>
      <c r="G4" s="426"/>
      <c r="H4" s="426"/>
      <c r="I4" s="426"/>
      <c r="J4" s="426"/>
      <c r="K4" s="426"/>
      <c r="M4" s="426" t="s">
        <v>418</v>
      </c>
      <c r="N4" s="426"/>
      <c r="O4" s="426"/>
      <c r="P4" s="426"/>
      <c r="Q4" s="426"/>
      <c r="R4" s="426"/>
      <c r="S4" s="426"/>
      <c r="T4" s="426"/>
      <c r="U4" s="426"/>
      <c r="V4" s="426"/>
      <c r="W4" s="426"/>
    </row>
    <row r="5" spans="1:23">
      <c r="A5" s="427" t="s">
        <v>265</v>
      </c>
      <c r="B5" s="427"/>
      <c r="C5" s="427"/>
      <c r="D5" s="427"/>
      <c r="E5" s="427"/>
      <c r="F5" s="427"/>
      <c r="G5" s="427"/>
      <c r="H5" s="427"/>
      <c r="I5" s="427"/>
      <c r="J5" s="427"/>
      <c r="K5" s="427"/>
      <c r="M5" s="427" t="s">
        <v>419</v>
      </c>
      <c r="N5" s="427"/>
      <c r="O5" s="427"/>
      <c r="P5" s="427"/>
      <c r="Q5" s="427"/>
      <c r="R5" s="427"/>
      <c r="S5" s="427"/>
      <c r="T5" s="427"/>
      <c r="U5" s="427"/>
      <c r="V5" s="427"/>
      <c r="W5" s="427"/>
    </row>
    <row r="6" spans="1:23" ht="26.25">
      <c r="A6" s="425"/>
      <c r="B6" s="425"/>
      <c r="C6" s="425"/>
      <c r="D6" s="425"/>
      <c r="E6" s="425"/>
      <c r="F6" s="425"/>
      <c r="G6" s="425"/>
      <c r="H6" s="425"/>
      <c r="I6" s="425"/>
      <c r="J6" s="425"/>
      <c r="K6" s="425"/>
      <c r="M6" s="149" t="s">
        <v>30</v>
      </c>
      <c r="N6" s="150" t="s">
        <v>420</v>
      </c>
      <c r="O6" s="150" t="s">
        <v>421</v>
      </c>
      <c r="P6" s="236" t="s">
        <v>422</v>
      </c>
    </row>
    <row r="7" spans="1:23" ht="15" customHeight="1">
      <c r="A7" s="149" t="s">
        <v>30</v>
      </c>
      <c r="B7" s="428" t="s">
        <v>92</v>
      </c>
      <c r="C7" s="428"/>
      <c r="M7" s="149" t="s">
        <v>30</v>
      </c>
      <c r="N7" s="151" t="s">
        <v>423</v>
      </c>
      <c r="O7" s="151" t="s">
        <v>423</v>
      </c>
    </row>
    <row r="8" spans="1:23" ht="39">
      <c r="A8" s="149" t="s">
        <v>30</v>
      </c>
      <c r="B8" s="151" t="s">
        <v>424</v>
      </c>
      <c r="C8" s="151" t="s">
        <v>269</v>
      </c>
      <c r="M8" s="149" t="s">
        <v>30</v>
      </c>
      <c r="N8" s="151" t="s">
        <v>425</v>
      </c>
      <c r="O8" s="151" t="s">
        <v>425</v>
      </c>
    </row>
    <row r="9" spans="1:23">
      <c r="A9" s="150" t="s">
        <v>37</v>
      </c>
      <c r="B9" s="177">
        <v>842557</v>
      </c>
      <c r="C9" s="177">
        <v>15042043</v>
      </c>
      <c r="D9">
        <f t="shared" ref="D9:D27" si="0">B9/C9*100</f>
        <v>5.6013468383250862</v>
      </c>
      <c r="M9" s="150" t="s">
        <v>37</v>
      </c>
      <c r="N9" s="177">
        <v>588988</v>
      </c>
      <c r="O9" s="177">
        <v>105163</v>
      </c>
      <c r="P9">
        <f t="shared" ref="P9:P27" si="1">O9/N9*100</f>
        <v>17.85486291741088</v>
      </c>
    </row>
    <row r="10" spans="1:23">
      <c r="A10" s="150" t="s">
        <v>426</v>
      </c>
      <c r="B10" s="177">
        <v>860990</v>
      </c>
      <c r="C10" s="177">
        <v>16292831</v>
      </c>
      <c r="D10">
        <f t="shared" si="0"/>
        <v>5.2844714340927004</v>
      </c>
      <c r="M10" s="150" t="s">
        <v>426</v>
      </c>
      <c r="N10" s="177">
        <v>639118</v>
      </c>
      <c r="O10" s="177">
        <v>110985</v>
      </c>
      <c r="P10">
        <f t="shared" si="1"/>
        <v>17.365337856233122</v>
      </c>
    </row>
    <row r="11" spans="1:23">
      <c r="A11" s="150" t="s">
        <v>427</v>
      </c>
      <c r="B11" s="177">
        <v>864944</v>
      </c>
      <c r="C11" s="177">
        <v>17205487</v>
      </c>
      <c r="D11">
        <f t="shared" si="0"/>
        <v>5.0271404697815294</v>
      </c>
      <c r="M11" s="150" t="s">
        <v>427</v>
      </c>
      <c r="N11" s="177">
        <v>683263</v>
      </c>
      <c r="O11" s="177">
        <v>114239</v>
      </c>
      <c r="P11">
        <f t="shared" si="1"/>
        <v>16.719623336841011</v>
      </c>
    </row>
    <row r="12" spans="1:23">
      <c r="A12" s="150" t="s">
        <v>428</v>
      </c>
      <c r="B12" s="177">
        <v>860734</v>
      </c>
      <c r="C12" s="177">
        <v>17960506</v>
      </c>
      <c r="D12">
        <f t="shared" si="0"/>
        <v>4.7923705490257342</v>
      </c>
      <c r="M12" s="150" t="s">
        <v>428</v>
      </c>
      <c r="N12" s="177">
        <v>727883</v>
      </c>
      <c r="O12" s="177">
        <v>117972</v>
      </c>
      <c r="P12">
        <f t="shared" si="1"/>
        <v>16.207549839740729</v>
      </c>
    </row>
    <row r="13" spans="1:23">
      <c r="A13" s="150" t="s">
        <v>429</v>
      </c>
      <c r="B13" s="177">
        <v>876911</v>
      </c>
      <c r="C13" s="177">
        <v>19054670</v>
      </c>
      <c r="D13">
        <f t="shared" si="0"/>
        <v>4.6020791753412675</v>
      </c>
      <c r="M13" s="150" t="s">
        <v>429</v>
      </c>
      <c r="N13" s="177">
        <v>775375</v>
      </c>
      <c r="O13" s="177">
        <v>121788</v>
      </c>
      <c r="P13">
        <f t="shared" si="1"/>
        <v>15.706980493309688</v>
      </c>
    </row>
    <row r="14" spans="1:23">
      <c r="A14" s="150" t="s">
        <v>430</v>
      </c>
      <c r="B14" s="177">
        <v>935433</v>
      </c>
      <c r="C14" s="177">
        <v>20457382</v>
      </c>
      <c r="D14">
        <f t="shared" si="0"/>
        <v>4.5725938930015575</v>
      </c>
      <c r="M14" s="150" t="s">
        <v>430</v>
      </c>
      <c r="N14" s="177">
        <v>832410</v>
      </c>
      <c r="O14" s="177">
        <v>127133</v>
      </c>
      <c r="P14">
        <f t="shared" si="1"/>
        <v>15.272882353647843</v>
      </c>
    </row>
    <row r="15" spans="1:23">
      <c r="A15" s="150" t="s">
        <v>107</v>
      </c>
      <c r="B15" s="177">
        <v>966536</v>
      </c>
      <c r="C15" s="177">
        <v>22068685</v>
      </c>
      <c r="D15">
        <f t="shared" si="0"/>
        <v>4.3796719197360421</v>
      </c>
      <c r="M15" s="150" t="s">
        <v>107</v>
      </c>
      <c r="N15" s="177">
        <v>897257</v>
      </c>
      <c r="O15" s="177">
        <v>133862</v>
      </c>
      <c r="P15">
        <f t="shared" si="1"/>
        <v>14.919025429726377</v>
      </c>
    </row>
    <row r="16" spans="1:23">
      <c r="A16" s="150" t="s">
        <v>431</v>
      </c>
      <c r="B16" s="177">
        <v>1028276</v>
      </c>
      <c r="C16" s="177">
        <v>23844951</v>
      </c>
      <c r="D16">
        <f t="shared" si="0"/>
        <v>4.3123426842017833</v>
      </c>
      <c r="M16" s="150" t="s">
        <v>431</v>
      </c>
      <c r="N16" s="177">
        <v>969173</v>
      </c>
      <c r="O16" s="177">
        <v>138735</v>
      </c>
      <c r="P16">
        <f t="shared" si="1"/>
        <v>14.314781777866283</v>
      </c>
    </row>
    <row r="17" spans="1:16">
      <c r="A17" s="150" t="s">
        <v>62</v>
      </c>
      <c r="B17" s="177">
        <v>1090354</v>
      </c>
      <c r="C17" s="177">
        <v>25412753</v>
      </c>
      <c r="D17">
        <f t="shared" si="0"/>
        <v>4.2905780416627826</v>
      </c>
      <c r="M17" s="150" t="s">
        <v>62</v>
      </c>
      <c r="N17" s="177">
        <v>1022552</v>
      </c>
      <c r="O17" s="177">
        <v>140862</v>
      </c>
      <c r="P17">
        <f t="shared" si="1"/>
        <v>13.775534153764307</v>
      </c>
    </row>
    <row r="18" spans="1:16">
      <c r="A18" s="150" t="s">
        <v>63</v>
      </c>
      <c r="B18" s="177">
        <v>966028</v>
      </c>
      <c r="C18" s="177">
        <v>24812414</v>
      </c>
      <c r="D18">
        <f t="shared" si="0"/>
        <v>3.8933253330369224</v>
      </c>
      <c r="M18" s="150" t="s">
        <v>63</v>
      </c>
      <c r="N18" s="177">
        <v>1002045</v>
      </c>
      <c r="O18" s="177">
        <v>123932</v>
      </c>
      <c r="P18">
        <f t="shared" si="1"/>
        <v>12.367907628898902</v>
      </c>
    </row>
    <row r="19" spans="1:16">
      <c r="A19" s="150" t="s">
        <v>38</v>
      </c>
      <c r="B19" s="177">
        <v>899732</v>
      </c>
      <c r="C19" s="177">
        <v>24377330</v>
      </c>
      <c r="D19">
        <f t="shared" si="0"/>
        <v>3.6908553972071592</v>
      </c>
      <c r="M19" s="150" t="s">
        <v>38</v>
      </c>
      <c r="N19" s="177">
        <v>985479</v>
      </c>
      <c r="O19" s="177">
        <v>122263</v>
      </c>
      <c r="P19">
        <f t="shared" si="1"/>
        <v>12.406454120280594</v>
      </c>
    </row>
    <row r="20" spans="1:16">
      <c r="A20" s="150" t="s">
        <v>64</v>
      </c>
      <c r="B20" s="177">
        <v>818897</v>
      </c>
      <c r="C20" s="177">
        <v>24325428</v>
      </c>
      <c r="D20">
        <f t="shared" si="0"/>
        <v>3.3664238096858972</v>
      </c>
      <c r="M20" s="150" t="s">
        <v>64</v>
      </c>
      <c r="N20" s="177">
        <v>980239</v>
      </c>
      <c r="O20" s="177">
        <v>122318</v>
      </c>
      <c r="P20">
        <f t="shared" si="1"/>
        <v>12.478385373363027</v>
      </c>
    </row>
    <row r="21" spans="1:16">
      <c r="A21" s="150" t="s">
        <v>65</v>
      </c>
      <c r="B21" s="177">
        <v>690683</v>
      </c>
      <c r="C21" s="177">
        <v>23894154</v>
      </c>
      <c r="D21">
        <f t="shared" si="0"/>
        <v>2.8905940758563791</v>
      </c>
      <c r="M21" s="150" t="s">
        <v>65</v>
      </c>
      <c r="N21" s="177">
        <v>948339</v>
      </c>
      <c r="O21" s="177">
        <v>114709</v>
      </c>
      <c r="P21">
        <f t="shared" si="1"/>
        <v>12.095780095514368</v>
      </c>
    </row>
    <row r="22" spans="1:16">
      <c r="A22" s="150" t="s">
        <v>66</v>
      </c>
      <c r="B22" s="177">
        <v>650575</v>
      </c>
      <c r="C22" s="177">
        <v>23697492</v>
      </c>
      <c r="D22">
        <f t="shared" si="0"/>
        <v>2.7453327128457308</v>
      </c>
      <c r="M22" s="150" t="s">
        <v>66</v>
      </c>
      <c r="N22" s="177">
        <v>932448</v>
      </c>
      <c r="O22" s="177">
        <v>114204</v>
      </c>
      <c r="P22">
        <f t="shared" si="1"/>
        <v>12.247760733038197</v>
      </c>
    </row>
    <row r="23" spans="1:16">
      <c r="A23" s="150" t="s">
        <v>67</v>
      </c>
      <c r="B23" s="177">
        <v>718983</v>
      </c>
      <c r="C23" s="177">
        <v>24378323</v>
      </c>
      <c r="D23">
        <f t="shared" si="0"/>
        <v>2.9492717772260217</v>
      </c>
      <c r="M23" s="150" t="s">
        <v>67</v>
      </c>
      <c r="N23" s="177">
        <v>939949</v>
      </c>
      <c r="O23" s="177">
        <v>116741</v>
      </c>
      <c r="P23">
        <f t="shared" si="1"/>
        <v>12.419929166369664</v>
      </c>
    </row>
    <row r="24" spans="1:16">
      <c r="A24" s="150" t="s">
        <v>68</v>
      </c>
      <c r="B24" s="177">
        <v>764631</v>
      </c>
      <c r="C24" s="177">
        <v>25647434</v>
      </c>
      <c r="D24">
        <f t="shared" si="0"/>
        <v>2.9813157916694513</v>
      </c>
      <c r="M24" s="150" t="s">
        <v>68</v>
      </c>
      <c r="N24" s="177">
        <v>978469</v>
      </c>
      <c r="O24" s="177">
        <v>121772</v>
      </c>
      <c r="P24">
        <f t="shared" si="1"/>
        <v>12.445156668223522</v>
      </c>
    </row>
    <row r="25" spans="1:16">
      <c r="A25" s="150" t="s">
        <v>69</v>
      </c>
      <c r="B25" s="177">
        <v>784041</v>
      </c>
      <c r="C25" s="177">
        <v>27068654</v>
      </c>
      <c r="D25">
        <f t="shared" si="0"/>
        <v>2.8964905310770162</v>
      </c>
      <c r="M25" s="150" t="s">
        <v>69</v>
      </c>
      <c r="N25" s="177">
        <v>1010688</v>
      </c>
      <c r="O25" s="177">
        <v>125589</v>
      </c>
      <c r="P25">
        <f t="shared" si="1"/>
        <v>12.426089950607903</v>
      </c>
    </row>
    <row r="26" spans="1:16">
      <c r="A26" s="150" t="s">
        <v>70</v>
      </c>
      <c r="B26" s="177">
        <v>797601</v>
      </c>
      <c r="C26" s="177">
        <v>28447614</v>
      </c>
      <c r="D26">
        <f t="shared" si="0"/>
        <v>2.8037535942381671</v>
      </c>
      <c r="M26" s="150" t="s">
        <v>70</v>
      </c>
      <c r="N26" s="177">
        <v>1053180</v>
      </c>
      <c r="O26" s="177">
        <v>131720</v>
      </c>
      <c r="P26">
        <f t="shared" si="1"/>
        <v>12.506883913481076</v>
      </c>
    </row>
    <row r="27" spans="1:16">
      <c r="A27" s="150" t="s">
        <v>39</v>
      </c>
      <c r="B27" s="177">
        <v>812549</v>
      </c>
      <c r="C27" s="177">
        <v>29653713</v>
      </c>
      <c r="D27">
        <f t="shared" si="0"/>
        <v>2.7401256631842359</v>
      </c>
      <c r="M27" s="150" t="s">
        <v>71</v>
      </c>
      <c r="N27" s="177">
        <v>1089802</v>
      </c>
      <c r="O27" s="177">
        <v>134069</v>
      </c>
      <c r="P27">
        <f t="shared" si="1"/>
        <v>12.302142958078624</v>
      </c>
    </row>
    <row r="29" spans="1:16">
      <c r="D29" s="237">
        <f>100-D27/D9*100</f>
        <v>51.080949952322754</v>
      </c>
      <c r="F29" s="237" t="s">
        <v>432</v>
      </c>
      <c r="G29" s="237"/>
      <c r="H29" s="237"/>
      <c r="P29" s="237">
        <f>100-P27/P9*100</f>
        <v>31.099202413464695</v>
      </c>
    </row>
    <row r="30" spans="1:16">
      <c r="A30" s="156" t="s">
        <v>177</v>
      </c>
      <c r="M30" s="156" t="s">
        <v>177</v>
      </c>
    </row>
    <row r="31" spans="1:16">
      <c r="A31" t="s">
        <v>271</v>
      </c>
    </row>
    <row r="32" spans="1:16">
      <c r="M32" s="156" t="s">
        <v>178</v>
      </c>
    </row>
    <row r="33" spans="1:13">
      <c r="A33" s="156" t="s">
        <v>178</v>
      </c>
      <c r="M33" t="s">
        <v>179</v>
      </c>
    </row>
    <row r="34" spans="1:13">
      <c r="A34" t="s">
        <v>179</v>
      </c>
    </row>
  </sheetData>
  <mergeCells count="12">
    <mergeCell ref="B7:C7"/>
    <mergeCell ref="A4:K4"/>
    <mergeCell ref="M4:W4"/>
    <mergeCell ref="A5:K5"/>
    <mergeCell ref="M5:W5"/>
    <mergeCell ref="A6:K6"/>
    <mergeCell ref="A1:K1"/>
    <mergeCell ref="M1:W1"/>
    <mergeCell ref="A2:K2"/>
    <mergeCell ref="M2:W2"/>
    <mergeCell ref="A3:K3"/>
    <mergeCell ref="M3:W3"/>
  </mergeCells>
  <pageMargins left="0.7" right="0.7" top="0.75" bottom="0.75" header="0.51180555555555496" footer="0.51180555555555496"/>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CE72"/>
  <sheetViews>
    <sheetView zoomScaleNormal="100" workbookViewId="0">
      <selection activeCell="J26" sqref="J26"/>
    </sheetView>
  </sheetViews>
  <sheetFormatPr baseColWidth="10" defaultColWidth="9.140625" defaultRowHeight="15"/>
  <cols>
    <col min="1" max="1" width="16.42578125" customWidth="1"/>
    <col min="2" max="3" width="19.5703125" customWidth="1"/>
    <col min="6" max="6" width="16.85546875" customWidth="1"/>
    <col min="7" max="7" width="14.140625" customWidth="1"/>
    <col min="9" max="10" width="12" customWidth="1"/>
    <col min="11" max="11" width="11" customWidth="1"/>
  </cols>
  <sheetData>
    <row r="1" spans="1:13">
      <c r="A1" s="423" t="s">
        <v>166</v>
      </c>
      <c r="B1" s="423"/>
      <c r="C1" s="423"/>
      <c r="D1" s="423"/>
      <c r="E1" s="423"/>
      <c r="F1" s="423"/>
      <c r="G1" s="423"/>
      <c r="H1" s="423"/>
      <c r="I1" s="423"/>
      <c r="J1" s="423"/>
      <c r="K1" s="423"/>
      <c r="M1" t="s">
        <v>433</v>
      </c>
    </row>
    <row r="2" spans="1:13">
      <c r="A2" s="424" t="s">
        <v>167</v>
      </c>
      <c r="B2" s="424"/>
      <c r="C2" s="424"/>
      <c r="D2" s="424"/>
      <c r="E2" s="424"/>
      <c r="F2" s="424"/>
      <c r="G2" s="424"/>
      <c r="H2" s="424"/>
      <c r="I2" s="424"/>
      <c r="J2" s="424"/>
      <c r="K2" s="424"/>
    </row>
    <row r="3" spans="1:13">
      <c r="A3" s="425"/>
      <c r="B3" s="425"/>
      <c r="C3" s="425"/>
      <c r="D3" s="425"/>
      <c r="E3" s="425"/>
      <c r="F3" s="425"/>
      <c r="G3" s="425"/>
      <c r="H3" s="425"/>
      <c r="I3" s="425"/>
      <c r="J3" s="425"/>
      <c r="K3" s="425"/>
    </row>
    <row r="4" spans="1:13">
      <c r="A4" s="426" t="s">
        <v>434</v>
      </c>
      <c r="B4" s="426"/>
      <c r="C4" s="426"/>
      <c r="D4" s="426"/>
      <c r="E4" s="426"/>
      <c r="F4" s="426"/>
      <c r="G4" s="426"/>
      <c r="H4" s="426"/>
      <c r="I4" s="426"/>
      <c r="J4" s="426"/>
      <c r="K4" s="426"/>
    </row>
    <row r="5" spans="1:13">
      <c r="A5" s="427" t="s">
        <v>236</v>
      </c>
      <c r="B5" s="427"/>
      <c r="C5" s="427"/>
      <c r="D5" s="427"/>
      <c r="E5" s="427"/>
      <c r="F5" s="427"/>
      <c r="G5" s="427"/>
      <c r="H5" s="427"/>
      <c r="I5" s="427"/>
      <c r="J5" s="427"/>
      <c r="K5" s="427"/>
    </row>
    <row r="6" spans="1:13">
      <c r="A6" s="425"/>
      <c r="B6" s="425"/>
      <c r="C6" s="425"/>
      <c r="D6" s="425"/>
      <c r="E6" s="425"/>
      <c r="F6" s="425"/>
      <c r="G6" s="425"/>
      <c r="H6" s="425"/>
      <c r="I6" s="425"/>
      <c r="J6" s="425"/>
      <c r="K6" s="425"/>
    </row>
    <row r="7" spans="1:13" ht="15" customHeight="1">
      <c r="A7" s="149" t="s">
        <v>30</v>
      </c>
      <c r="B7" s="428" t="s">
        <v>237</v>
      </c>
      <c r="C7" s="428"/>
      <c r="F7" t="s">
        <v>435</v>
      </c>
    </row>
    <row r="8" spans="1:13">
      <c r="A8" s="149" t="s">
        <v>30</v>
      </c>
      <c r="B8" s="151" t="s">
        <v>342</v>
      </c>
      <c r="C8" s="151" t="s">
        <v>382</v>
      </c>
      <c r="F8" t="s">
        <v>436</v>
      </c>
      <c r="G8" s="238" t="s">
        <v>437</v>
      </c>
    </row>
    <row r="9" spans="1:13">
      <c r="A9" s="149" t="s">
        <v>30</v>
      </c>
      <c r="B9" s="151" t="s">
        <v>50</v>
      </c>
      <c r="C9" s="151" t="s">
        <v>50</v>
      </c>
      <c r="I9" t="s">
        <v>108</v>
      </c>
      <c r="J9" t="s">
        <v>109</v>
      </c>
      <c r="K9" t="s">
        <v>93</v>
      </c>
    </row>
    <row r="10" spans="1:13">
      <c r="A10" s="150" t="s">
        <v>107</v>
      </c>
      <c r="B10" s="239">
        <v>19939.099999999999</v>
      </c>
      <c r="C10" s="240">
        <v>494.8</v>
      </c>
      <c r="F10" s="179">
        <v>1003823000</v>
      </c>
      <c r="G10" s="179">
        <v>24689753</v>
      </c>
      <c r="I10" s="241">
        <f t="shared" ref="I10:I23" si="0">F10/B10</f>
        <v>50344.44884673832</v>
      </c>
      <c r="J10" s="241">
        <f t="shared" ref="J10:J23" si="1">G10/C10</f>
        <v>49898.44987873888</v>
      </c>
      <c r="K10" s="241">
        <f t="shared" ref="K10:K23" si="2">J10-I10</f>
        <v>-445.99896799943963</v>
      </c>
      <c r="M10">
        <f t="shared" ref="M10:M23" si="3">J10/I10*100</f>
        <v>99.114104974399112</v>
      </c>
    </row>
    <row r="11" spans="1:13">
      <c r="A11" s="150" t="s">
        <v>431</v>
      </c>
      <c r="B11" s="239">
        <v>20579.900000000001</v>
      </c>
      <c r="C11" s="240">
        <v>509.7</v>
      </c>
      <c r="F11" s="179">
        <v>1075539000</v>
      </c>
      <c r="G11" s="179">
        <v>26461916</v>
      </c>
      <c r="I11" s="241">
        <f t="shared" si="0"/>
        <v>52261.624206142886</v>
      </c>
      <c r="J11" s="241">
        <f t="shared" si="1"/>
        <v>51916.64900922111</v>
      </c>
      <c r="K11" s="241">
        <f t="shared" si="2"/>
        <v>-344.97519692177593</v>
      </c>
      <c r="M11">
        <f t="shared" si="3"/>
        <v>99.339907241380317</v>
      </c>
    </row>
    <row r="12" spans="1:13">
      <c r="A12" s="150" t="s">
        <v>62</v>
      </c>
      <c r="B12" s="239">
        <v>20469.7</v>
      </c>
      <c r="C12" s="240">
        <v>513.5</v>
      </c>
      <c r="F12" s="179">
        <v>1109541000</v>
      </c>
      <c r="G12" s="179">
        <v>27574628</v>
      </c>
      <c r="I12" s="241">
        <f t="shared" si="0"/>
        <v>54204.067475341602</v>
      </c>
      <c r="J12" s="241">
        <f t="shared" si="1"/>
        <v>53699.372930866601</v>
      </c>
      <c r="K12" s="241">
        <f t="shared" si="2"/>
        <v>-504.69454447500175</v>
      </c>
      <c r="M12">
        <f t="shared" si="3"/>
        <v>99.06889912882535</v>
      </c>
    </row>
    <row r="13" spans="1:13">
      <c r="A13" s="150" t="s">
        <v>63</v>
      </c>
      <c r="B13" s="239">
        <v>19106.900000000001</v>
      </c>
      <c r="C13" s="240">
        <v>484.3</v>
      </c>
      <c r="F13" s="179">
        <v>1069323000</v>
      </c>
      <c r="G13" s="179">
        <v>26478337</v>
      </c>
      <c r="I13" s="241">
        <f t="shared" si="0"/>
        <v>55965.279558693452</v>
      </c>
      <c r="J13" s="241">
        <f t="shared" si="1"/>
        <v>54673.419368160226</v>
      </c>
      <c r="K13" s="241">
        <f t="shared" si="2"/>
        <v>-1291.8601905332252</v>
      </c>
      <c r="M13">
        <f t="shared" si="3"/>
        <v>97.691675623315007</v>
      </c>
    </row>
    <row r="14" spans="1:13">
      <c r="A14" s="150" t="s">
        <v>38</v>
      </c>
      <c r="B14" s="239">
        <v>18724.5</v>
      </c>
      <c r="C14" s="240">
        <v>478.4</v>
      </c>
      <c r="F14" s="179">
        <v>1072709000</v>
      </c>
      <c r="G14" s="179">
        <v>26535097</v>
      </c>
      <c r="I14" s="241">
        <f t="shared" si="0"/>
        <v>57289.059787978316</v>
      </c>
      <c r="J14" s="241">
        <f t="shared" si="1"/>
        <v>55466.339882943146</v>
      </c>
      <c r="K14" s="241">
        <f t="shared" si="2"/>
        <v>-1822.7199050351701</v>
      </c>
      <c r="M14">
        <f t="shared" si="3"/>
        <v>96.81838048698846</v>
      </c>
    </row>
    <row r="15" spans="1:13">
      <c r="A15" s="150" t="s">
        <v>64</v>
      </c>
      <c r="B15" s="239">
        <v>18421.400000000001</v>
      </c>
      <c r="C15" s="240">
        <v>465.1</v>
      </c>
      <c r="F15" s="179">
        <v>1063763000</v>
      </c>
      <c r="G15" s="179">
        <v>26398144</v>
      </c>
      <c r="I15" s="241">
        <f t="shared" si="0"/>
        <v>57746.045360287484</v>
      </c>
      <c r="J15" s="241">
        <f t="shared" si="1"/>
        <v>56757.996129864543</v>
      </c>
      <c r="K15" s="241">
        <f t="shared" si="2"/>
        <v>-988.04923042294104</v>
      </c>
      <c r="M15">
        <f t="shared" si="3"/>
        <v>98.288975073083648</v>
      </c>
    </row>
    <row r="16" spans="1:13">
      <c r="A16" s="150" t="s">
        <v>65</v>
      </c>
      <c r="B16" s="239">
        <v>17632.7</v>
      </c>
      <c r="C16" s="240">
        <v>471.8</v>
      </c>
      <c r="F16" s="179">
        <v>1031099000</v>
      </c>
      <c r="G16" s="179">
        <v>25979358</v>
      </c>
      <c r="I16" s="241">
        <f t="shared" si="0"/>
        <v>58476.523731476176</v>
      </c>
      <c r="J16" s="241">
        <f t="shared" si="1"/>
        <v>55064.345061466724</v>
      </c>
      <c r="K16" s="241">
        <f t="shared" si="2"/>
        <v>-3412.1786700094526</v>
      </c>
      <c r="M16">
        <f t="shared" si="3"/>
        <v>94.16487429095794</v>
      </c>
    </row>
    <row r="17" spans="1:13">
      <c r="A17" s="150" t="s">
        <v>66</v>
      </c>
      <c r="B17" s="239">
        <v>17139</v>
      </c>
      <c r="C17" s="240">
        <v>475.8</v>
      </c>
      <c r="F17" s="179">
        <v>1020348000</v>
      </c>
      <c r="G17" s="179">
        <v>25931407</v>
      </c>
      <c r="I17" s="241">
        <f t="shared" si="0"/>
        <v>59533.695081393314</v>
      </c>
      <c r="J17" s="241">
        <f t="shared" si="1"/>
        <v>54500.645229087851</v>
      </c>
      <c r="K17" s="241">
        <f t="shared" si="2"/>
        <v>-5033.049852305463</v>
      </c>
      <c r="M17">
        <f t="shared" si="3"/>
        <v>91.545880286072659</v>
      </c>
    </row>
    <row r="18" spans="1:13">
      <c r="A18" s="150" t="s">
        <v>67</v>
      </c>
      <c r="B18" s="239">
        <v>17344.2</v>
      </c>
      <c r="C18" s="240">
        <v>482.9</v>
      </c>
      <c r="F18" s="179">
        <v>1032158000</v>
      </c>
      <c r="G18" s="179">
        <v>26769837</v>
      </c>
      <c r="I18" s="241">
        <f t="shared" si="0"/>
        <v>59510.268562401259</v>
      </c>
      <c r="J18" s="241">
        <f t="shared" si="1"/>
        <v>55435.570511493068</v>
      </c>
      <c r="K18" s="241">
        <f t="shared" si="2"/>
        <v>-4074.6980509081914</v>
      </c>
      <c r="M18">
        <f t="shared" si="3"/>
        <v>93.152949651646182</v>
      </c>
    </row>
    <row r="19" spans="1:13">
      <c r="A19" s="150" t="s">
        <v>68</v>
      </c>
      <c r="B19" s="239">
        <v>17866</v>
      </c>
      <c r="C19" s="240">
        <v>509.6</v>
      </c>
      <c r="F19" s="179">
        <v>1077590000</v>
      </c>
      <c r="G19" s="179">
        <v>28245574</v>
      </c>
      <c r="I19" s="241">
        <f t="shared" si="0"/>
        <v>60315.123698645475</v>
      </c>
      <c r="J19" s="241">
        <f t="shared" si="1"/>
        <v>55426.95054945055</v>
      </c>
      <c r="K19" s="241">
        <f t="shared" si="2"/>
        <v>-4888.1731491949249</v>
      </c>
      <c r="M19">
        <f t="shared" si="3"/>
        <v>91.895609509784194</v>
      </c>
    </row>
    <row r="20" spans="1:13">
      <c r="A20" s="150" t="s">
        <v>69</v>
      </c>
      <c r="B20" s="239">
        <v>18341.5</v>
      </c>
      <c r="C20" s="240">
        <v>530.6</v>
      </c>
      <c r="F20" s="179">
        <v>1113840000</v>
      </c>
      <c r="G20" s="179">
        <v>29831313</v>
      </c>
      <c r="I20" s="241">
        <f t="shared" si="0"/>
        <v>60727.857590709595</v>
      </c>
      <c r="J20" s="241">
        <f t="shared" si="1"/>
        <v>56221.848850358081</v>
      </c>
      <c r="K20" s="241">
        <f t="shared" si="2"/>
        <v>-4506.0087403515136</v>
      </c>
      <c r="M20">
        <f t="shared" si="3"/>
        <v>92.57999718889991</v>
      </c>
    </row>
    <row r="21" spans="1:13">
      <c r="A21" s="150" t="s">
        <v>70</v>
      </c>
      <c r="B21" s="239">
        <v>18824.8</v>
      </c>
      <c r="C21" s="240">
        <v>537.5</v>
      </c>
      <c r="F21" s="179">
        <v>1161867000</v>
      </c>
      <c r="G21" s="179">
        <v>31383376</v>
      </c>
      <c r="I21" s="241">
        <f t="shared" si="0"/>
        <v>61720.018273766524</v>
      </c>
      <c r="J21" s="241">
        <f t="shared" si="1"/>
        <v>58387.676279069768</v>
      </c>
      <c r="K21" s="241">
        <f t="shared" si="2"/>
        <v>-3332.3419946967551</v>
      </c>
      <c r="M21">
        <f t="shared" si="3"/>
        <v>94.600873285688678</v>
      </c>
    </row>
    <row r="22" spans="1:13">
      <c r="A22" s="150" t="s">
        <v>71</v>
      </c>
      <c r="B22" s="239">
        <v>19327.7</v>
      </c>
      <c r="C22" s="240">
        <v>560.1</v>
      </c>
      <c r="F22" s="179">
        <v>1204241000</v>
      </c>
      <c r="G22" s="179">
        <v>32767619</v>
      </c>
      <c r="I22" s="241">
        <f t="shared" si="0"/>
        <v>62306.482406080388</v>
      </c>
      <c r="J22" s="241">
        <f t="shared" si="1"/>
        <v>58503.15836457775</v>
      </c>
      <c r="K22" s="241">
        <f t="shared" si="2"/>
        <v>-3803.3240415026376</v>
      </c>
      <c r="M22">
        <f t="shared" si="3"/>
        <v>93.895781153693449</v>
      </c>
    </row>
    <row r="23" spans="1:13">
      <c r="A23" s="150" t="s">
        <v>106</v>
      </c>
      <c r="B23" s="239">
        <v>19779.3</v>
      </c>
      <c r="C23" s="240">
        <v>571.20000000000005</v>
      </c>
      <c r="F23" s="179">
        <v>1244772000</v>
      </c>
      <c r="G23" s="179">
        <v>33799767</v>
      </c>
      <c r="I23" s="241">
        <f t="shared" si="0"/>
        <v>62933.066387587023</v>
      </c>
      <c r="J23" s="241">
        <f t="shared" si="1"/>
        <v>59173.261554621844</v>
      </c>
      <c r="K23" s="241">
        <f t="shared" si="2"/>
        <v>-3759.8048329651792</v>
      </c>
      <c r="M23">
        <f t="shared" si="3"/>
        <v>94.025708504636341</v>
      </c>
    </row>
    <row r="24" spans="1:13">
      <c r="A24" s="150" t="s">
        <v>105</v>
      </c>
      <c r="B24" s="242">
        <v>19202.400000000001</v>
      </c>
      <c r="C24" s="243">
        <v>528.20000000000005</v>
      </c>
    </row>
    <row r="27" spans="1:13">
      <c r="A27" s="156" t="s">
        <v>177</v>
      </c>
    </row>
    <row r="29" spans="1:13">
      <c r="A29" s="156" t="s">
        <v>178</v>
      </c>
    </row>
    <row r="30" spans="1:13">
      <c r="A30" t="s">
        <v>179</v>
      </c>
    </row>
    <row r="33" spans="1:3" ht="17.25">
      <c r="A33" s="244" t="s">
        <v>438</v>
      </c>
    </row>
    <row r="34" spans="1:3" ht="110.25">
      <c r="A34" s="245" t="s">
        <v>434</v>
      </c>
    </row>
    <row r="35" spans="1:3" ht="25.5">
      <c r="A35" s="246" t="s">
        <v>439</v>
      </c>
    </row>
    <row r="36" spans="1:3">
      <c r="A36" s="247" t="s">
        <v>440</v>
      </c>
    </row>
    <row r="37" spans="1:3">
      <c r="A37" s="248" t="s">
        <v>441</v>
      </c>
    </row>
    <row r="38" spans="1:3">
      <c r="A38" s="248" t="s">
        <v>442</v>
      </c>
    </row>
    <row r="39" spans="1:3">
      <c r="A39" s="249" t="s">
        <v>443</v>
      </c>
    </row>
    <row r="40" spans="1:3" ht="15.75" customHeight="1">
      <c r="A40" s="444"/>
      <c r="B40" s="445" t="s">
        <v>237</v>
      </c>
      <c r="C40" s="445"/>
    </row>
    <row r="41" spans="1:3" ht="15" customHeight="1">
      <c r="A41" s="444"/>
      <c r="B41" s="446" t="s">
        <v>50</v>
      </c>
      <c r="C41" s="446"/>
    </row>
    <row r="42" spans="1:3">
      <c r="A42" s="444"/>
      <c r="B42" s="250" t="s">
        <v>342</v>
      </c>
      <c r="C42" s="250" t="s">
        <v>382</v>
      </c>
    </row>
    <row r="43" spans="1:3">
      <c r="A43" s="246">
        <v>2006</v>
      </c>
      <c r="B43" s="239">
        <v>19939.099999999999</v>
      </c>
      <c r="C43" s="240">
        <v>494.8</v>
      </c>
    </row>
    <row r="44" spans="1:3">
      <c r="A44" s="246">
        <v>2007</v>
      </c>
      <c r="B44" s="239">
        <v>20579.900000000001</v>
      </c>
      <c r="C44" s="240">
        <v>509.7</v>
      </c>
    </row>
    <row r="45" spans="1:3">
      <c r="A45" s="246">
        <v>2008</v>
      </c>
      <c r="B45" s="239">
        <v>20469.7</v>
      </c>
      <c r="C45" s="240">
        <v>513.5</v>
      </c>
    </row>
    <row r="46" spans="1:3">
      <c r="A46" s="246">
        <v>2009</v>
      </c>
      <c r="B46" s="239">
        <v>19106.900000000001</v>
      </c>
      <c r="C46" s="240">
        <v>484.3</v>
      </c>
    </row>
    <row r="47" spans="1:3">
      <c r="A47" s="246">
        <v>2010</v>
      </c>
      <c r="B47" s="239">
        <v>18724.5</v>
      </c>
      <c r="C47" s="240">
        <v>478.4</v>
      </c>
    </row>
    <row r="48" spans="1:3">
      <c r="A48" s="246">
        <v>2011</v>
      </c>
      <c r="B48" s="239">
        <v>18421.400000000001</v>
      </c>
      <c r="C48" s="240">
        <v>465.1</v>
      </c>
    </row>
    <row r="49" spans="1:83" ht="18.75">
      <c r="A49" s="246">
        <v>2012</v>
      </c>
      <c r="B49" s="239">
        <v>17632.7</v>
      </c>
      <c r="C49" s="240">
        <v>471.8</v>
      </c>
      <c r="E49" s="183" t="s">
        <v>408</v>
      </c>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row>
    <row r="50" spans="1:83" ht="18.75">
      <c r="A50" s="246">
        <v>2013</v>
      </c>
      <c r="B50" s="239">
        <v>17139</v>
      </c>
      <c r="C50" s="240">
        <v>475.8</v>
      </c>
      <c r="E50" s="184" t="s">
        <v>409</v>
      </c>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3"/>
      <c r="CB50" s="183"/>
      <c r="CC50" s="183"/>
      <c r="CD50" s="183"/>
      <c r="CE50" s="183"/>
    </row>
    <row r="51" spans="1:83" ht="18.75">
      <c r="A51" s="246">
        <v>2014</v>
      </c>
      <c r="B51" s="239">
        <v>17344.2</v>
      </c>
      <c r="C51" s="240">
        <v>482.9</v>
      </c>
      <c r="E51" s="185" t="s">
        <v>410</v>
      </c>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3"/>
      <c r="BR51" s="183"/>
      <c r="BS51" s="183"/>
      <c r="BT51" s="183"/>
      <c r="BU51" s="183"/>
      <c r="BV51" s="183"/>
      <c r="BW51" s="183"/>
      <c r="BX51" s="183"/>
      <c r="BY51" s="183"/>
      <c r="BZ51" s="183"/>
      <c r="CA51" s="183"/>
      <c r="CB51" s="183"/>
      <c r="CC51" s="183"/>
      <c r="CD51" s="183"/>
      <c r="CE51" s="183"/>
    </row>
    <row r="52" spans="1:83" ht="15" customHeight="1">
      <c r="A52" s="246">
        <v>2015</v>
      </c>
      <c r="B52" s="239">
        <v>17866</v>
      </c>
      <c r="C52" s="240">
        <v>509.6</v>
      </c>
      <c r="E52" s="435" t="s">
        <v>275</v>
      </c>
      <c r="F52" s="435">
        <v>2000</v>
      </c>
      <c r="G52" s="435"/>
      <c r="H52" s="186"/>
      <c r="I52" s="435">
        <v>2001</v>
      </c>
      <c r="J52" s="435"/>
      <c r="K52" s="435"/>
      <c r="L52" s="186"/>
      <c r="M52" s="435">
        <v>2002</v>
      </c>
      <c r="N52" s="435"/>
      <c r="O52" s="435"/>
      <c r="P52" s="186"/>
      <c r="Q52" s="435">
        <v>2003</v>
      </c>
      <c r="R52" s="435"/>
      <c r="S52" s="435"/>
      <c r="T52" s="186"/>
      <c r="U52" s="435">
        <v>2004</v>
      </c>
      <c r="V52" s="435"/>
      <c r="W52" s="435"/>
      <c r="X52" s="186"/>
      <c r="Y52" s="435">
        <v>2005</v>
      </c>
      <c r="Z52" s="435"/>
      <c r="AA52" s="435"/>
      <c r="AB52" s="186"/>
      <c r="AC52" s="435">
        <v>2006</v>
      </c>
      <c r="AD52" s="435"/>
      <c r="AE52" s="435"/>
      <c r="AF52" s="186"/>
      <c r="AG52" s="435">
        <v>2007</v>
      </c>
      <c r="AH52" s="435"/>
      <c r="AI52" s="435"/>
      <c r="AJ52" s="186"/>
      <c r="AK52" s="435">
        <v>2008</v>
      </c>
      <c r="AL52" s="435"/>
      <c r="AM52" s="435"/>
      <c r="AN52" s="186"/>
      <c r="AO52" s="435">
        <v>2009</v>
      </c>
      <c r="AP52" s="435"/>
      <c r="AQ52" s="435"/>
      <c r="AR52" s="186"/>
      <c r="AS52" s="435">
        <v>2010</v>
      </c>
      <c r="AT52" s="435"/>
      <c r="AU52" s="435"/>
      <c r="AV52" s="186"/>
      <c r="AW52" s="435">
        <v>2011</v>
      </c>
      <c r="AX52" s="435"/>
      <c r="AY52" s="435"/>
      <c r="AZ52" s="186"/>
      <c r="BA52" s="435">
        <v>2012</v>
      </c>
      <c r="BB52" s="435"/>
      <c r="BC52" s="435"/>
      <c r="BD52" s="186"/>
      <c r="BE52" s="435">
        <v>2013</v>
      </c>
      <c r="BF52" s="435"/>
      <c r="BG52" s="435"/>
      <c r="BH52" s="186"/>
      <c r="BI52" s="435">
        <v>2014</v>
      </c>
      <c r="BJ52" s="435"/>
      <c r="BK52" s="435"/>
      <c r="BL52" s="186"/>
      <c r="BM52" s="435">
        <v>2015</v>
      </c>
      <c r="BN52" s="435"/>
      <c r="BO52" s="435"/>
      <c r="BP52" s="186"/>
      <c r="BQ52" s="435">
        <v>2016</v>
      </c>
      <c r="BR52" s="435"/>
      <c r="BS52" s="435"/>
      <c r="BT52" s="186"/>
      <c r="BU52" s="435">
        <v>2017</v>
      </c>
      <c r="BV52" s="435"/>
      <c r="BW52" s="435"/>
      <c r="BX52" s="186"/>
      <c r="BY52" s="435" t="s">
        <v>39</v>
      </c>
      <c r="BZ52" s="435"/>
      <c r="CA52" s="435"/>
      <c r="CB52" s="186"/>
      <c r="CC52" s="435" t="s">
        <v>276</v>
      </c>
      <c r="CD52" s="435"/>
      <c r="CE52" s="435"/>
    </row>
    <row r="53" spans="1:83" ht="48">
      <c r="A53" s="246">
        <v>2016</v>
      </c>
      <c r="B53" s="239">
        <v>18341.5</v>
      </c>
      <c r="C53" s="240">
        <v>530.6</v>
      </c>
      <c r="E53" s="435"/>
      <c r="F53" s="187" t="s">
        <v>277</v>
      </c>
      <c r="G53" s="187" t="s">
        <v>411</v>
      </c>
      <c r="H53" s="180"/>
      <c r="I53" s="187" t="s">
        <v>277</v>
      </c>
      <c r="J53" s="187" t="s">
        <v>411</v>
      </c>
      <c r="K53" s="187" t="s">
        <v>279</v>
      </c>
      <c r="L53" s="180"/>
      <c r="M53" s="187" t="s">
        <v>277</v>
      </c>
      <c r="N53" s="187" t="s">
        <v>411</v>
      </c>
      <c r="O53" s="187" t="s">
        <v>279</v>
      </c>
      <c r="P53" s="180"/>
      <c r="Q53" s="187" t="s">
        <v>277</v>
      </c>
      <c r="R53" s="187" t="s">
        <v>411</v>
      </c>
      <c r="S53" s="187" t="s">
        <v>279</v>
      </c>
      <c r="T53" s="180"/>
      <c r="U53" s="187" t="s">
        <v>277</v>
      </c>
      <c r="V53" s="187" t="s">
        <v>411</v>
      </c>
      <c r="W53" s="187" t="s">
        <v>279</v>
      </c>
      <c r="X53" s="180"/>
      <c r="Y53" s="187" t="s">
        <v>277</v>
      </c>
      <c r="Z53" s="187" t="s">
        <v>411</v>
      </c>
      <c r="AA53" s="187" t="s">
        <v>279</v>
      </c>
      <c r="AB53" s="180"/>
      <c r="AC53" s="187" t="s">
        <v>277</v>
      </c>
      <c r="AD53" s="187" t="s">
        <v>411</v>
      </c>
      <c r="AE53" s="187" t="s">
        <v>279</v>
      </c>
      <c r="AF53" s="180"/>
      <c r="AG53" s="187" t="s">
        <v>277</v>
      </c>
      <c r="AH53" s="187" t="s">
        <v>411</v>
      </c>
      <c r="AI53" s="187" t="s">
        <v>279</v>
      </c>
      <c r="AJ53" s="180"/>
      <c r="AK53" s="187" t="s">
        <v>277</v>
      </c>
      <c r="AL53" s="187" t="s">
        <v>411</v>
      </c>
      <c r="AM53" s="187" t="s">
        <v>279</v>
      </c>
      <c r="AN53" s="180"/>
      <c r="AO53" s="187" t="s">
        <v>277</v>
      </c>
      <c r="AP53" s="187" t="s">
        <v>411</v>
      </c>
      <c r="AQ53" s="187" t="s">
        <v>279</v>
      </c>
      <c r="AR53" s="180"/>
      <c r="AS53" s="187" t="s">
        <v>277</v>
      </c>
      <c r="AT53" s="187" t="s">
        <v>411</v>
      </c>
      <c r="AU53" s="187" t="s">
        <v>279</v>
      </c>
      <c r="AV53" s="180"/>
      <c r="AW53" s="187" t="s">
        <v>277</v>
      </c>
      <c r="AX53" s="187" t="s">
        <v>411</v>
      </c>
      <c r="AY53" s="187" t="s">
        <v>279</v>
      </c>
      <c r="AZ53" s="180"/>
      <c r="BA53" s="187" t="s">
        <v>277</v>
      </c>
      <c r="BB53" s="187" t="s">
        <v>411</v>
      </c>
      <c r="BC53" s="187" t="s">
        <v>279</v>
      </c>
      <c r="BD53" s="180"/>
      <c r="BE53" s="187" t="s">
        <v>277</v>
      </c>
      <c r="BF53" s="187" t="s">
        <v>411</v>
      </c>
      <c r="BG53" s="187" t="s">
        <v>279</v>
      </c>
      <c r="BH53" s="180"/>
      <c r="BI53" s="187" t="s">
        <v>277</v>
      </c>
      <c r="BJ53" s="187" t="s">
        <v>411</v>
      </c>
      <c r="BK53" s="187" t="s">
        <v>279</v>
      </c>
      <c r="BL53" s="180"/>
      <c r="BM53" s="187" t="s">
        <v>277</v>
      </c>
      <c r="BN53" s="187" t="s">
        <v>411</v>
      </c>
      <c r="BO53" s="187" t="s">
        <v>279</v>
      </c>
      <c r="BP53" s="180"/>
      <c r="BQ53" s="187" t="s">
        <v>277</v>
      </c>
      <c r="BR53" s="187" t="s">
        <v>411</v>
      </c>
      <c r="BS53" s="187" t="s">
        <v>279</v>
      </c>
      <c r="BT53" s="180"/>
      <c r="BU53" s="187" t="s">
        <v>277</v>
      </c>
      <c r="BV53" s="187" t="s">
        <v>411</v>
      </c>
      <c r="BW53" s="187" t="s">
        <v>279</v>
      </c>
      <c r="BX53" s="180"/>
      <c r="BY53" s="187" t="s">
        <v>277</v>
      </c>
      <c r="BZ53" s="187" t="s">
        <v>411</v>
      </c>
      <c r="CA53" s="187" t="s">
        <v>279</v>
      </c>
      <c r="CB53" s="180"/>
      <c r="CC53" s="187" t="s">
        <v>277</v>
      </c>
      <c r="CD53" s="187" t="s">
        <v>411</v>
      </c>
      <c r="CE53" s="187" t="s">
        <v>279</v>
      </c>
    </row>
    <row r="54" spans="1:83">
      <c r="A54" s="246">
        <v>2017</v>
      </c>
      <c r="B54" s="239">
        <v>18824.8</v>
      </c>
      <c r="C54" s="240">
        <v>537.5</v>
      </c>
      <c r="E54" s="188" t="s">
        <v>294</v>
      </c>
      <c r="F54" s="189">
        <v>16545333</v>
      </c>
      <c r="G54" s="190" t="e">
        <f>F54/F$8</f>
        <v>#VALUE!</v>
      </c>
      <c r="H54" s="180"/>
      <c r="I54" s="189">
        <v>17870191</v>
      </c>
      <c r="J54" s="190" t="e">
        <f>I54/I$8</f>
        <v>#DIV/0!</v>
      </c>
      <c r="K54" s="190">
        <f>IF(F54&gt;0,(I54/F54-1),"")</f>
        <v>8.0074423403868611E-2</v>
      </c>
      <c r="L54" s="180"/>
      <c r="M54" s="189">
        <v>18874734</v>
      </c>
      <c r="N54" s="190" t="e">
        <f>M54/M$8</f>
        <v>#DIV/0!</v>
      </c>
      <c r="O54" s="190">
        <f>IF(I54&gt;0,(M54/I54-1),"")</f>
        <v>5.6213333142326238E-2</v>
      </c>
      <c r="P54" s="180"/>
      <c r="Q54" s="189">
        <v>19795906</v>
      </c>
      <c r="R54" s="190" t="e">
        <f>Q54/Q$8</f>
        <v>#DIV/0!</v>
      </c>
      <c r="S54" s="190">
        <f>IF(M54&gt;0,(Q54/M54-1),"")</f>
        <v>4.880450235749012E-2</v>
      </c>
      <c r="T54" s="180"/>
      <c r="U54" s="189">
        <v>21120475</v>
      </c>
      <c r="V54" s="190" t="e">
        <f>U54/U$8</f>
        <v>#DIV/0!</v>
      </c>
      <c r="W54" s="190">
        <f>IF(Q54&gt;0,(U54/Q54-1),"")</f>
        <v>6.6911259328065187E-2</v>
      </c>
      <c r="X54" s="180"/>
      <c r="Y54" s="189">
        <v>22790808</v>
      </c>
      <c r="Z54" s="190" t="e">
        <f>Y54/Y$8</f>
        <v>#DIV/0!</v>
      </c>
      <c r="AA54" s="190">
        <f>IF(U54&gt;0,(Y54/U54-1),"")</f>
        <v>7.9085958057288019E-2</v>
      </c>
      <c r="AB54" s="180"/>
      <c r="AC54" s="189">
        <v>24689753</v>
      </c>
      <c r="AD54" s="190" t="e">
        <f>AC54/AC$8</f>
        <v>#DIV/0!</v>
      </c>
      <c r="AE54" s="190">
        <f>IF(Y54&gt;0,(AC54/Y54-1),"")</f>
        <v>8.3320652782472582E-2</v>
      </c>
      <c r="AF54" s="180"/>
      <c r="AG54" s="189">
        <v>26461916</v>
      </c>
      <c r="AH54" s="190" t="e">
        <f>AG54/AG$8</f>
        <v>#DIV/0!</v>
      </c>
      <c r="AI54" s="190">
        <f>IF(AC54&gt;0,(AG54/AC54-1),"")</f>
        <v>7.1777267273593237E-2</v>
      </c>
      <c r="AJ54" s="180"/>
      <c r="AK54" s="189">
        <v>27574628</v>
      </c>
      <c r="AL54" s="190" t="e">
        <f>AK54/AK$8</f>
        <v>#DIV/0!</v>
      </c>
      <c r="AM54" s="190">
        <f>IF(AG54&gt;0,(AK54/AG54-1),"")</f>
        <v>4.2049562851004474E-2</v>
      </c>
      <c r="AN54" s="180"/>
      <c r="AO54" s="189">
        <v>26478337</v>
      </c>
      <c r="AP54" s="190" t="e">
        <f>AO54/AO$8</f>
        <v>#DIV/0!</v>
      </c>
      <c r="AQ54" s="190">
        <f>IF(AK54&gt;0,(AO54/AK54-1),"")</f>
        <v>-3.975723625355887E-2</v>
      </c>
      <c r="AR54" s="180"/>
      <c r="AS54" s="189">
        <v>26535097</v>
      </c>
      <c r="AT54" s="190" t="e">
        <f>AS54/AS$8</f>
        <v>#DIV/0!</v>
      </c>
      <c r="AU54" s="190">
        <f>IF(AO54&gt;0,(AS54/AO54-1),"")</f>
        <v>2.1436391567943858E-3</v>
      </c>
      <c r="AV54" s="180"/>
      <c r="AW54" s="189">
        <v>26398144</v>
      </c>
      <c r="AX54" s="190" t="e">
        <f>AW54/AW$8</f>
        <v>#DIV/0!</v>
      </c>
      <c r="AY54" s="190">
        <f>IF(AS54&gt;0,(AW54/AS54-1),"")</f>
        <v>-5.1612021618010484E-3</v>
      </c>
      <c r="AZ54" s="180"/>
      <c r="BA54" s="189">
        <v>25979358</v>
      </c>
      <c r="BB54" s="190" t="e">
        <f>BA54/BA$8</f>
        <v>#DIV/0!</v>
      </c>
      <c r="BC54" s="190">
        <f>IF(AW54&gt;0,(BA54/AW54-1),"")</f>
        <v>-1.5864221363441344E-2</v>
      </c>
      <c r="BD54" s="180"/>
      <c r="BE54" s="189">
        <v>25931407</v>
      </c>
      <c r="BF54" s="190" t="e">
        <f>BE54/BE$8</f>
        <v>#DIV/0!</v>
      </c>
      <c r="BG54" s="190">
        <f>IF(BA54&gt;0,(BE54/BA54-1),"")</f>
        <v>-1.84573460206372E-3</v>
      </c>
      <c r="BH54" s="180"/>
      <c r="BI54" s="189">
        <v>26769837</v>
      </c>
      <c r="BJ54" s="190" t="e">
        <f>BI54/BI$8</f>
        <v>#DIV/0!</v>
      </c>
      <c r="BK54" s="190">
        <f>IF(BE54&gt;0,(BI54/BE54-1),"")</f>
        <v>3.2332607328248608E-2</v>
      </c>
      <c r="BL54" s="180"/>
      <c r="BM54" s="189">
        <v>28245574</v>
      </c>
      <c r="BN54" s="190" t="e">
        <f>BM54/BM$8</f>
        <v>#DIV/0!</v>
      </c>
      <c r="BO54" s="190">
        <f>IF(BI54&gt;0,(BM54/BI54-1),"")</f>
        <v>5.5126857888600611E-2</v>
      </c>
      <c r="BP54" s="180"/>
      <c r="BQ54" s="189">
        <v>29831313</v>
      </c>
      <c r="BR54" s="190" t="e">
        <f>BQ54/BQ$8</f>
        <v>#DIV/0!</v>
      </c>
      <c r="BS54" s="190">
        <f>IF(BM54&gt;0,(BQ54/BM54-1),"")</f>
        <v>5.6141149760312814E-2</v>
      </c>
      <c r="BT54" s="180"/>
      <c r="BU54" s="189">
        <v>31383376</v>
      </c>
      <c r="BV54" s="190" t="e">
        <f>BU54/BU$8</f>
        <v>#DIV/0!</v>
      </c>
      <c r="BW54" s="190">
        <f>IF(BQ54&gt;0,(BU54/BQ54-1),"")</f>
        <v>5.2027981470342821E-2</v>
      </c>
      <c r="BX54" s="180"/>
      <c r="BY54" s="189">
        <v>32767619</v>
      </c>
      <c r="BZ54" s="190" t="e">
        <f>BY54/BY$8</f>
        <v>#DIV/0!</v>
      </c>
      <c r="CA54" s="190">
        <f>IF(BU54&gt;0,(BY54/BU54-1),"")</f>
        <v>4.4107523677503702E-2</v>
      </c>
      <c r="CB54" s="180"/>
      <c r="CC54" s="189">
        <v>33799767</v>
      </c>
      <c r="CD54" s="190" t="e">
        <f>CC54/CC$8</f>
        <v>#DIV/0!</v>
      </c>
      <c r="CE54" s="190">
        <f>IF(BY54&gt;0,(CC54/BY54-1),"")</f>
        <v>3.1499023471922127E-2</v>
      </c>
    </row>
    <row r="55" spans="1:83" ht="45">
      <c r="A55" s="246">
        <v>2018</v>
      </c>
      <c r="B55" s="239">
        <v>19327.7</v>
      </c>
      <c r="C55" s="240">
        <v>560.1</v>
      </c>
      <c r="E55" s="227" t="s">
        <v>342</v>
      </c>
      <c r="F55" s="228">
        <v>647851000</v>
      </c>
      <c r="G55" s="229" t="e">
        <f>F55/F$8</f>
        <v>#VALUE!</v>
      </c>
      <c r="H55" s="226"/>
      <c r="I55" s="228">
        <v>700993000</v>
      </c>
      <c r="J55" s="229" t="e">
        <f>I55/I$8</f>
        <v>#DIV/0!</v>
      </c>
      <c r="K55" s="229">
        <f>IF(F55&gt;0,(I55/F55-1),"")</f>
        <v>8.2028120663547588E-2</v>
      </c>
      <c r="L55" s="226"/>
      <c r="M55" s="228">
        <v>749552000</v>
      </c>
      <c r="N55" s="229" t="e">
        <f>M55/M$8</f>
        <v>#DIV/0!</v>
      </c>
      <c r="O55" s="229">
        <f>IF(I55&gt;0,(M55/I55-1),"")</f>
        <v>6.9271733098618782E-2</v>
      </c>
      <c r="P55" s="226"/>
      <c r="Q55" s="228">
        <v>802266000</v>
      </c>
      <c r="R55" s="229" t="e">
        <f>Q55/Q$8</f>
        <v>#DIV/0!</v>
      </c>
      <c r="S55" s="229">
        <f>IF(M55&gt;0,(Q55/M55-1),"")</f>
        <v>7.032734219907355E-2</v>
      </c>
      <c r="T55" s="226"/>
      <c r="U55" s="228">
        <v>859437000</v>
      </c>
      <c r="V55" s="229" t="e">
        <f>U55/U$8</f>
        <v>#DIV/0!</v>
      </c>
      <c r="W55" s="229">
        <f>IF(Q55&gt;0,(U55/Q55-1),"")</f>
        <v>7.1261900666362621E-2</v>
      </c>
      <c r="X55" s="226"/>
      <c r="Y55" s="228">
        <v>927357000</v>
      </c>
      <c r="Z55" s="229" t="e">
        <f>Y55/Y$8</f>
        <v>#DIV/0!</v>
      </c>
      <c r="AA55" s="229">
        <f>IF(U55&gt;0,(Y55/U55-1),"")</f>
        <v>7.9028480272550494E-2</v>
      </c>
      <c r="AB55" s="226"/>
      <c r="AC55" s="228">
        <v>1003823000</v>
      </c>
      <c r="AD55" s="229" t="e">
        <f>AC55/AC$8</f>
        <v>#DIV/0!</v>
      </c>
      <c r="AE55" s="229">
        <f>IF(Y55&gt;0,(AC55/Y55-1),"")</f>
        <v>8.2455839552621146E-2</v>
      </c>
      <c r="AF55" s="226"/>
      <c r="AG55" s="228">
        <v>1075539000</v>
      </c>
      <c r="AH55" s="229" t="e">
        <f>AG55/AG$8</f>
        <v>#DIV/0!</v>
      </c>
      <c r="AI55" s="229">
        <f>IF(AC55&gt;0,(AG55/AC55-1),"")</f>
        <v>7.1442873893106551E-2</v>
      </c>
      <c r="AJ55" s="226"/>
      <c r="AK55" s="228">
        <v>1109541000</v>
      </c>
      <c r="AL55" s="229" t="e">
        <f>AK55/AK$8</f>
        <v>#DIV/0!</v>
      </c>
      <c r="AM55" s="229">
        <f>IF(AG55&gt;0,(AK55/AG55-1),"")</f>
        <v>3.1613916371233453E-2</v>
      </c>
      <c r="AN55" s="226"/>
      <c r="AO55" s="228">
        <v>1069323000</v>
      </c>
      <c r="AP55" s="229" t="e">
        <f>AO55/AO$8</f>
        <v>#DIV/0!</v>
      </c>
      <c r="AQ55" s="229">
        <f>IF(AK55&gt;0,(AO55/AK55-1),"")</f>
        <v>-3.624742123094149E-2</v>
      </c>
      <c r="AR55" s="226"/>
      <c r="AS55" s="228">
        <v>1072709000</v>
      </c>
      <c r="AT55" s="229" t="e">
        <f>AS55/AS$8</f>
        <v>#DIV/0!</v>
      </c>
      <c r="AU55" s="229">
        <f>IF(AO55&gt;0,(AS55/AO55-1),"")</f>
        <v>3.1664894517371422E-3</v>
      </c>
      <c r="AV55" s="226"/>
      <c r="AW55" s="228">
        <v>1063763000</v>
      </c>
      <c r="AX55" s="229" t="e">
        <f>AW55/AW$8</f>
        <v>#DIV/0!</v>
      </c>
      <c r="AY55" s="229">
        <f>IF(AS55&gt;0,(AW55/AS55-1),"")</f>
        <v>-8.3396335818940459E-3</v>
      </c>
      <c r="AZ55" s="226"/>
      <c r="BA55" s="228">
        <v>1031099000</v>
      </c>
      <c r="BB55" s="229" t="e">
        <f>BA55/BA$8</f>
        <v>#DIV/0!</v>
      </c>
      <c r="BC55" s="229">
        <f>IF(AW55&gt;0,(BA55/AW55-1),"")</f>
        <v>-3.0706087728187614E-2</v>
      </c>
      <c r="BD55" s="226"/>
      <c r="BE55" s="228">
        <v>1020348000</v>
      </c>
      <c r="BF55" s="229" t="e">
        <f>BE55/BE$8</f>
        <v>#DIV/0!</v>
      </c>
      <c r="BG55" s="229">
        <f>IF(BA55&gt;0,(BE55/BA55-1),"")</f>
        <v>-1.0426738848548944E-2</v>
      </c>
      <c r="BH55" s="226"/>
      <c r="BI55" s="228">
        <v>1032158000</v>
      </c>
      <c r="BJ55" s="229" t="e">
        <f>BI55/BI$8</f>
        <v>#DIV/0!</v>
      </c>
      <c r="BK55" s="229">
        <f>IF(BE55&gt;0,(BI55/BE55-1),"")</f>
        <v>1.1574482431484068E-2</v>
      </c>
      <c r="BL55" s="226"/>
      <c r="BM55" s="228">
        <v>1077590000</v>
      </c>
      <c r="BN55" s="229" t="e">
        <f>BM55/BM$8</f>
        <v>#DIV/0!</v>
      </c>
      <c r="BO55" s="229">
        <f>IF(BI55&gt;0,(BM55/BI55-1),"")</f>
        <v>4.4016516851102194E-2</v>
      </c>
      <c r="BP55" s="226"/>
      <c r="BQ55" s="228">
        <v>1113840000</v>
      </c>
      <c r="BR55" s="229" t="e">
        <f>BQ55/BQ$8</f>
        <v>#DIV/0!</v>
      </c>
      <c r="BS55" s="229">
        <f>IF(BM55&gt;0,(BQ55/BM55-1),"")</f>
        <v>3.3639881587616882E-2</v>
      </c>
      <c r="BT55" s="226"/>
      <c r="BU55" s="228">
        <v>1161867000</v>
      </c>
      <c r="BV55" s="229" t="e">
        <f>BU55/BU$8</f>
        <v>#DIV/0!</v>
      </c>
      <c r="BW55" s="229">
        <f>IF(BQ55&gt;0,(BU55/BQ55-1),"")</f>
        <v>4.311840120663657E-2</v>
      </c>
      <c r="BX55" s="226"/>
      <c r="BY55" s="228">
        <v>1204241000</v>
      </c>
      <c r="BZ55" s="229" t="e">
        <f>BY55/BY$8</f>
        <v>#DIV/0!</v>
      </c>
      <c r="CA55" s="229">
        <f>IF(BU55&gt;0,(BY55/BU55-1),"")</f>
        <v>3.647061152438269E-2</v>
      </c>
      <c r="CB55" s="226"/>
      <c r="CC55" s="228">
        <v>1244772000</v>
      </c>
      <c r="CD55" s="229" t="e">
        <f>CC55/CC$8</f>
        <v>#DIV/0!</v>
      </c>
      <c r="CE55" s="229">
        <f>IF(BY55&gt;0,(CC55/BY55-1),"")</f>
        <v>3.3656884294754885E-2</v>
      </c>
    </row>
    <row r="56" spans="1:83">
      <c r="A56" s="246">
        <v>2019</v>
      </c>
      <c r="B56" s="239">
        <v>19779.3</v>
      </c>
      <c r="C56" s="240">
        <v>571.20000000000005</v>
      </c>
    </row>
    <row r="57" spans="1:83">
      <c r="A57" s="251">
        <v>2020</v>
      </c>
      <c r="B57" s="242">
        <v>19202.400000000001</v>
      </c>
      <c r="C57" s="243">
        <v>528.20000000000005</v>
      </c>
    </row>
    <row r="59" spans="1:83">
      <c r="E59" t="s">
        <v>275</v>
      </c>
      <c r="G59" t="s">
        <v>294</v>
      </c>
      <c r="H59" t="s">
        <v>342</v>
      </c>
    </row>
    <row r="60" spans="1:83">
      <c r="E60">
        <v>2006</v>
      </c>
      <c r="F60" t="s">
        <v>277</v>
      </c>
    </row>
    <row r="61" spans="1:83">
      <c r="E61">
        <v>2007</v>
      </c>
      <c r="F61" t="s">
        <v>277</v>
      </c>
    </row>
    <row r="62" spans="1:83">
      <c r="E62">
        <v>2008</v>
      </c>
      <c r="F62" t="s">
        <v>277</v>
      </c>
    </row>
    <row r="63" spans="1:83">
      <c r="E63">
        <v>2009</v>
      </c>
      <c r="F63" t="s">
        <v>277</v>
      </c>
    </row>
    <row r="64" spans="1:83">
      <c r="E64">
        <v>2010</v>
      </c>
      <c r="F64" t="s">
        <v>277</v>
      </c>
    </row>
    <row r="65" spans="5:6">
      <c r="E65">
        <v>2011</v>
      </c>
      <c r="F65" t="s">
        <v>277</v>
      </c>
    </row>
    <row r="66" spans="5:6">
      <c r="E66">
        <v>2012</v>
      </c>
      <c r="F66" t="s">
        <v>277</v>
      </c>
    </row>
    <row r="67" spans="5:6">
      <c r="E67">
        <v>2013</v>
      </c>
      <c r="F67" t="s">
        <v>277</v>
      </c>
    </row>
    <row r="68" spans="5:6">
      <c r="E68">
        <v>2014</v>
      </c>
      <c r="F68" t="s">
        <v>277</v>
      </c>
    </row>
    <row r="69" spans="5:6">
      <c r="E69">
        <v>2015</v>
      </c>
      <c r="F69" t="s">
        <v>277</v>
      </c>
    </row>
    <row r="70" spans="5:6">
      <c r="E70">
        <v>2016</v>
      </c>
      <c r="F70" t="s">
        <v>277</v>
      </c>
    </row>
    <row r="71" spans="5:6">
      <c r="E71">
        <v>2017</v>
      </c>
      <c r="F71" t="s">
        <v>277</v>
      </c>
    </row>
    <row r="72" spans="5:6">
      <c r="E72" t="s">
        <v>39</v>
      </c>
      <c r="F72" t="s">
        <v>277</v>
      </c>
    </row>
  </sheetData>
  <mergeCells count="31">
    <mergeCell ref="CC52:CE52"/>
    <mergeCell ref="BI52:BK52"/>
    <mergeCell ref="BM52:BO52"/>
    <mergeCell ref="BQ52:BS52"/>
    <mergeCell ref="BU52:BW52"/>
    <mergeCell ref="BY52:CA52"/>
    <mergeCell ref="AO52:AQ52"/>
    <mergeCell ref="AS52:AU52"/>
    <mergeCell ref="AW52:AY52"/>
    <mergeCell ref="BA52:BC52"/>
    <mergeCell ref="BE52:BG52"/>
    <mergeCell ref="U52:W52"/>
    <mergeCell ref="Y52:AA52"/>
    <mergeCell ref="AC52:AE52"/>
    <mergeCell ref="AG52:AI52"/>
    <mergeCell ref="AK52:AM52"/>
    <mergeCell ref="E52:E53"/>
    <mergeCell ref="F52:G52"/>
    <mergeCell ref="I52:K52"/>
    <mergeCell ref="M52:O52"/>
    <mergeCell ref="Q52:S52"/>
    <mergeCell ref="A6:K6"/>
    <mergeCell ref="B7:C7"/>
    <mergeCell ref="A40:A42"/>
    <mergeCell ref="B40:C40"/>
    <mergeCell ref="B41:C41"/>
    <mergeCell ref="A1:K1"/>
    <mergeCell ref="A2:K2"/>
    <mergeCell ref="A3:K3"/>
    <mergeCell ref="A4:K4"/>
    <mergeCell ref="A5:K5"/>
  </mergeCells>
  <hyperlinks>
    <hyperlink ref="A36" r:id="rId1" xr:uid="{00000000-0004-0000-3C00-000000000000}"/>
    <hyperlink ref="A37" r:id="rId2" location="tabs-tabla" xr:uid="{00000000-0004-0000-3C00-000001000000}"/>
    <hyperlink ref="A38" r:id="rId3" location="tabs-grafico" xr:uid="{00000000-0004-0000-3C00-000002000000}"/>
    <hyperlink ref="A39" r:id="rId4" location="tabs-mapa" xr:uid="{00000000-0004-0000-3C00-000003000000}"/>
  </hyperlinks>
  <pageMargins left="0.7" right="0.7" top="0.75" bottom="0.75" header="0.51180555555555496" footer="0.51180555555555496"/>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J29"/>
  <sheetViews>
    <sheetView zoomScaleNormal="100" workbookViewId="0">
      <selection activeCell="J35" sqref="J35"/>
    </sheetView>
  </sheetViews>
  <sheetFormatPr baseColWidth="10" defaultColWidth="9.140625" defaultRowHeight="15.75"/>
  <cols>
    <col min="1" max="1" width="39" style="9" customWidth="1"/>
    <col min="2" max="6" width="15.7109375" style="9" customWidth="1"/>
    <col min="7" max="256" width="9.140625" style="9"/>
    <col min="257" max="257" width="39" style="9" customWidth="1"/>
    <col min="258" max="512" width="9.140625" style="9"/>
    <col min="513" max="513" width="39" style="9" customWidth="1"/>
    <col min="514" max="768" width="9.140625" style="9"/>
    <col min="769" max="769" width="39" style="9" customWidth="1"/>
    <col min="770" max="1024" width="9.140625" style="9"/>
  </cols>
  <sheetData>
    <row r="1" spans="1:6" ht="15.75" customHeight="1">
      <c r="A1" s="447" t="s">
        <v>444</v>
      </c>
      <c r="B1" s="447"/>
      <c r="C1" s="447"/>
      <c r="D1" s="447"/>
      <c r="E1" s="447"/>
      <c r="F1" s="447"/>
    </row>
    <row r="2" spans="1:6">
      <c r="A2" s="448" t="s">
        <v>445</v>
      </c>
      <c r="B2" s="448"/>
      <c r="C2" s="448"/>
      <c r="D2" s="448"/>
      <c r="E2" s="448"/>
      <c r="F2" s="448"/>
    </row>
    <row r="3" spans="1:6">
      <c r="A3" s="449"/>
      <c r="B3" s="449"/>
      <c r="C3" s="449"/>
      <c r="D3" s="449"/>
      <c r="E3" s="449"/>
      <c r="F3" s="449"/>
    </row>
    <row r="4" spans="1:6">
      <c r="A4" s="450" t="s">
        <v>446</v>
      </c>
      <c r="B4" s="450"/>
      <c r="C4" s="450"/>
      <c r="D4" s="450"/>
      <c r="E4" s="450"/>
      <c r="F4" s="450"/>
    </row>
    <row r="5" spans="1:6">
      <c r="A5" s="450" t="s">
        <v>447</v>
      </c>
      <c r="B5" s="450"/>
      <c r="C5" s="450"/>
      <c r="D5" s="450"/>
      <c r="E5" s="450"/>
      <c r="F5" s="450"/>
    </row>
    <row r="6" spans="1:6">
      <c r="A6" s="450" t="s">
        <v>448</v>
      </c>
      <c r="B6" s="450"/>
      <c r="C6" s="450"/>
      <c r="D6" s="450"/>
      <c r="E6" s="450"/>
      <c r="F6" s="450"/>
    </row>
    <row r="10" spans="1:6" ht="47.25">
      <c r="A10" s="252" t="s">
        <v>449</v>
      </c>
      <c r="B10" s="253" t="s">
        <v>450</v>
      </c>
      <c r="C10" s="253" t="s">
        <v>451</v>
      </c>
      <c r="D10" s="253" t="s">
        <v>452</v>
      </c>
      <c r="E10" s="253" t="s">
        <v>453</v>
      </c>
      <c r="F10" s="253" t="s">
        <v>454</v>
      </c>
    </row>
    <row r="11" spans="1:6">
      <c r="A11" s="254" t="s">
        <v>62</v>
      </c>
      <c r="B11" s="255">
        <v>1536721</v>
      </c>
      <c r="C11" s="255">
        <v>1935821</v>
      </c>
      <c r="D11" s="255">
        <v>37317</v>
      </c>
      <c r="E11" s="255">
        <v>1075518</v>
      </c>
      <c r="F11" s="255">
        <v>1218719</v>
      </c>
    </row>
    <row r="12" spans="1:6">
      <c r="A12" s="254" t="s">
        <v>63</v>
      </c>
      <c r="B12" s="255">
        <v>2988856</v>
      </c>
      <c r="C12" s="255">
        <v>481561</v>
      </c>
      <c r="D12" s="255">
        <v>98199</v>
      </c>
      <c r="E12" s="255">
        <v>0</v>
      </c>
      <c r="F12" s="255">
        <v>630104</v>
      </c>
    </row>
    <row r="13" spans="1:6">
      <c r="A13" s="254" t="s">
        <v>38</v>
      </c>
      <c r="B13" s="255">
        <v>832369</v>
      </c>
      <c r="C13" s="255">
        <v>188615</v>
      </c>
      <c r="D13" s="255">
        <v>45545</v>
      </c>
      <c r="E13" s="255">
        <v>74326</v>
      </c>
      <c r="F13" s="255">
        <v>49701</v>
      </c>
    </row>
    <row r="14" spans="1:6">
      <c r="A14" s="254" t="s">
        <v>64</v>
      </c>
      <c r="B14" s="255">
        <v>4554772</v>
      </c>
      <c r="C14" s="255">
        <v>17372</v>
      </c>
      <c r="D14" s="255">
        <v>652654</v>
      </c>
      <c r="E14" s="255">
        <v>2283</v>
      </c>
      <c r="F14" s="255">
        <v>80042</v>
      </c>
    </row>
    <row r="15" spans="1:6">
      <c r="A15" s="254" t="s">
        <v>65</v>
      </c>
      <c r="B15" s="255">
        <v>0</v>
      </c>
      <c r="C15" s="255">
        <v>0</v>
      </c>
      <c r="D15" s="255">
        <v>4428910</v>
      </c>
      <c r="E15" s="255">
        <v>2404</v>
      </c>
      <c r="F15" s="255">
        <v>51438</v>
      </c>
    </row>
    <row r="16" spans="1:6">
      <c r="A16" s="254" t="s">
        <v>66</v>
      </c>
      <c r="B16" s="255">
        <v>106395</v>
      </c>
      <c r="C16" s="255">
        <v>0</v>
      </c>
      <c r="D16" s="255">
        <v>0</v>
      </c>
      <c r="E16" s="255">
        <v>0</v>
      </c>
      <c r="F16" s="255">
        <v>37000</v>
      </c>
    </row>
    <row r="17" spans="1:6">
      <c r="A17" s="254" t="s">
        <v>67</v>
      </c>
      <c r="B17" s="255">
        <v>651060</v>
      </c>
      <c r="C17" s="255">
        <v>114442</v>
      </c>
      <c r="D17" s="255">
        <v>12935</v>
      </c>
      <c r="E17" s="255">
        <v>7943</v>
      </c>
      <c r="F17" s="255">
        <v>50685</v>
      </c>
    </row>
    <row r="18" spans="1:6">
      <c r="A18" s="254" t="s">
        <v>68</v>
      </c>
      <c r="B18" s="255">
        <v>1096</v>
      </c>
      <c r="C18" s="255">
        <v>238869</v>
      </c>
      <c r="D18" s="255">
        <v>22691</v>
      </c>
      <c r="E18" s="255">
        <v>107</v>
      </c>
      <c r="F18" s="255">
        <v>39478</v>
      </c>
    </row>
    <row r="19" spans="1:6">
      <c r="A19" s="254" t="s">
        <v>69</v>
      </c>
      <c r="B19" s="255">
        <v>125462</v>
      </c>
      <c r="C19" s="255">
        <v>209285</v>
      </c>
      <c r="D19" s="255">
        <v>2536</v>
      </c>
      <c r="E19" s="255">
        <v>0</v>
      </c>
      <c r="F19" s="255">
        <v>1242</v>
      </c>
    </row>
    <row r="20" spans="1:6">
      <c r="A20" s="254" t="s">
        <v>70</v>
      </c>
      <c r="B20" s="255">
        <v>50384</v>
      </c>
      <c r="C20" s="255">
        <v>25856</v>
      </c>
      <c r="D20" s="255">
        <v>88151</v>
      </c>
      <c r="E20" s="255">
        <v>24130</v>
      </c>
      <c r="F20" s="255">
        <v>0</v>
      </c>
    </row>
    <row r="21" spans="1:6">
      <c r="A21" s="254" t="s">
        <v>71</v>
      </c>
      <c r="B21" s="255">
        <v>464129</v>
      </c>
      <c r="C21" s="255">
        <v>58833</v>
      </c>
      <c r="D21" s="255">
        <v>2025805</v>
      </c>
      <c r="E21" s="255">
        <v>8382</v>
      </c>
      <c r="F21" s="255">
        <v>3389</v>
      </c>
    </row>
    <row r="23" spans="1:6">
      <c r="A23" s="451" t="s">
        <v>177</v>
      </c>
      <c r="B23" s="451"/>
      <c r="C23" s="451"/>
      <c r="D23" s="451"/>
      <c r="E23" s="451"/>
      <c r="F23" s="451"/>
    </row>
    <row r="24" spans="1:6">
      <c r="A24" s="451" t="s">
        <v>455</v>
      </c>
      <c r="B24" s="451"/>
      <c r="C24" s="451"/>
      <c r="D24" s="451"/>
      <c r="E24" s="451"/>
      <c r="F24" s="451"/>
    </row>
    <row r="25" spans="1:6">
      <c r="A25" s="451"/>
      <c r="B25" s="451"/>
      <c r="C25" s="451"/>
      <c r="D25" s="451"/>
      <c r="E25" s="451"/>
      <c r="F25" s="451"/>
    </row>
    <row r="27" spans="1:6">
      <c r="A27" s="451" t="s">
        <v>199</v>
      </c>
      <c r="B27" s="451"/>
      <c r="C27" s="451"/>
      <c r="D27" s="451"/>
      <c r="E27" s="451"/>
      <c r="F27" s="451"/>
    </row>
    <row r="28" spans="1:6">
      <c r="A28" s="451"/>
      <c r="B28" s="451"/>
      <c r="C28" s="451"/>
      <c r="D28" s="451"/>
      <c r="E28" s="451"/>
      <c r="F28" s="451"/>
    </row>
    <row r="29" spans="1:6">
      <c r="A29" s="451" t="s">
        <v>200</v>
      </c>
      <c r="B29" s="451"/>
      <c r="C29" s="451"/>
      <c r="D29" s="451"/>
      <c r="E29" s="451"/>
      <c r="F29" s="451"/>
    </row>
  </sheetData>
  <mergeCells count="12">
    <mergeCell ref="A28:F28"/>
    <mergeCell ref="A29:F29"/>
    <mergeCell ref="A6:F6"/>
    <mergeCell ref="A23:F23"/>
    <mergeCell ref="A24:F24"/>
    <mergeCell ref="A25:F25"/>
    <mergeCell ref="A27:F27"/>
    <mergeCell ref="A1:F1"/>
    <mergeCell ref="A2:F2"/>
    <mergeCell ref="A3:F3"/>
    <mergeCell ref="A4:F4"/>
    <mergeCell ref="A5:F5"/>
  </mergeCells>
  <pageMargins left="0.7" right="0.7" top="0.75" bottom="0.75" header="0.51180555555555496" footer="0.51180555555555496"/>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166"/>
  <sheetViews>
    <sheetView topLeftCell="A22" zoomScale="145" zoomScaleNormal="145" workbookViewId="0">
      <selection activeCell="M44" sqref="M44"/>
    </sheetView>
  </sheetViews>
  <sheetFormatPr baseColWidth="10" defaultColWidth="9.140625" defaultRowHeight="15"/>
  <cols>
    <col min="1" max="1" width="89.42578125" customWidth="1"/>
    <col min="3" max="10" width="9.140625" hidden="1"/>
    <col min="257" max="257" width="89.42578125" customWidth="1"/>
    <col min="513" max="513" width="89.42578125" customWidth="1"/>
    <col min="769" max="769" width="89.42578125" customWidth="1"/>
  </cols>
  <sheetData>
    <row r="1" spans="1:11" ht="15" customHeight="1">
      <c r="A1" s="429" t="s">
        <v>456</v>
      </c>
      <c r="B1" s="429"/>
      <c r="C1" s="429"/>
      <c r="D1" s="429"/>
      <c r="E1" s="429"/>
      <c r="F1" s="429"/>
      <c r="G1" s="429"/>
      <c r="H1" s="429"/>
      <c r="I1" s="429"/>
      <c r="J1" s="429"/>
      <c r="K1" s="429"/>
    </row>
    <row r="2" spans="1:11">
      <c r="A2" s="430" t="s">
        <v>181</v>
      </c>
      <c r="B2" s="430"/>
      <c r="C2" s="430"/>
      <c r="D2" s="430"/>
      <c r="E2" s="430"/>
      <c r="F2" s="430"/>
      <c r="G2" s="430"/>
      <c r="H2" s="430"/>
      <c r="I2" s="430"/>
      <c r="J2" s="430"/>
      <c r="K2" s="430"/>
    </row>
    <row r="3" spans="1:11">
      <c r="A3" s="431"/>
      <c r="B3" s="431"/>
      <c r="C3" s="431"/>
      <c r="D3" s="431"/>
      <c r="E3" s="431"/>
      <c r="F3" s="431"/>
      <c r="G3" s="431"/>
      <c r="H3" s="431"/>
      <c r="I3" s="431"/>
      <c r="J3" s="431"/>
      <c r="K3" s="431"/>
    </row>
    <row r="4" spans="1:11">
      <c r="A4" s="432" t="s">
        <v>457</v>
      </c>
      <c r="B4" s="432"/>
      <c r="C4" s="432"/>
      <c r="D4" s="432"/>
      <c r="E4" s="432"/>
      <c r="F4" s="432"/>
      <c r="G4" s="432"/>
      <c r="H4" s="432"/>
      <c r="I4" s="432"/>
      <c r="J4" s="432"/>
      <c r="K4" s="432"/>
    </row>
    <row r="5" spans="1:11">
      <c r="A5" s="432" t="s">
        <v>458</v>
      </c>
      <c r="B5" s="432"/>
      <c r="C5" s="432"/>
      <c r="D5" s="432"/>
      <c r="E5" s="432"/>
      <c r="F5" s="432"/>
      <c r="G5" s="432"/>
      <c r="H5" s="432"/>
      <c r="I5" s="432"/>
      <c r="J5" s="432"/>
      <c r="K5" s="432"/>
    </row>
    <row r="6" spans="1:11">
      <c r="A6" s="432" t="s">
        <v>459</v>
      </c>
      <c r="B6" s="432"/>
      <c r="C6" s="432"/>
      <c r="D6" s="432"/>
      <c r="E6" s="432"/>
      <c r="F6" s="432"/>
      <c r="G6" s="432"/>
      <c r="H6" s="432"/>
      <c r="I6" s="432"/>
      <c r="J6" s="432"/>
      <c r="K6" s="432"/>
    </row>
    <row r="10" spans="1:11">
      <c r="A10" s="157"/>
      <c r="B10" s="157" t="s">
        <v>105</v>
      </c>
      <c r="C10" s="157" t="s">
        <v>106</v>
      </c>
      <c r="D10" s="157" t="s">
        <v>71</v>
      </c>
      <c r="E10" s="157" t="s">
        <v>70</v>
      </c>
      <c r="F10" s="157" t="s">
        <v>69</v>
      </c>
      <c r="G10" s="157" t="s">
        <v>68</v>
      </c>
      <c r="H10" s="157" t="s">
        <v>67</v>
      </c>
      <c r="I10" s="157" t="s">
        <v>66</v>
      </c>
      <c r="J10" s="157" t="s">
        <v>65</v>
      </c>
      <c r="K10" s="157" t="s">
        <v>64</v>
      </c>
    </row>
    <row r="11" spans="1:11">
      <c r="A11" s="158" t="s">
        <v>227</v>
      </c>
      <c r="B11" s="159">
        <v>13360</v>
      </c>
      <c r="C11" s="159">
        <v>21889</v>
      </c>
      <c r="D11" s="159">
        <v>20756</v>
      </c>
      <c r="E11" s="159">
        <v>20179</v>
      </c>
      <c r="F11" s="159">
        <v>18480</v>
      </c>
      <c r="G11" s="159">
        <v>16356</v>
      </c>
      <c r="H11" s="159">
        <v>14766</v>
      </c>
      <c r="I11" s="159">
        <v>13371</v>
      </c>
      <c r="J11" s="159">
        <v>12708</v>
      </c>
      <c r="K11" s="159">
        <v>15351</v>
      </c>
    </row>
    <row r="12" spans="1:11">
      <c r="A12" s="158" t="s">
        <v>460</v>
      </c>
      <c r="B12" s="159">
        <v>76</v>
      </c>
      <c r="C12" s="159">
        <v>93</v>
      </c>
      <c r="D12" s="159">
        <v>45</v>
      </c>
      <c r="E12" s="159">
        <v>41</v>
      </c>
      <c r="F12" s="159">
        <v>54</v>
      </c>
      <c r="G12" s="159">
        <v>55</v>
      </c>
      <c r="H12" s="159">
        <v>40</v>
      </c>
      <c r="I12" s="159">
        <v>42</v>
      </c>
      <c r="J12" s="159">
        <v>35</v>
      </c>
      <c r="K12" s="159">
        <v>37</v>
      </c>
    </row>
    <row r="13" spans="1:11">
      <c r="A13" s="158" t="s">
        <v>461</v>
      </c>
      <c r="B13" s="159">
        <v>313</v>
      </c>
      <c r="C13" s="159">
        <v>253</v>
      </c>
      <c r="D13" s="159">
        <v>319</v>
      </c>
      <c r="E13" s="159">
        <v>335</v>
      </c>
      <c r="F13" s="159">
        <v>347</v>
      </c>
      <c r="G13" s="159">
        <v>346</v>
      </c>
      <c r="H13" s="159">
        <v>365</v>
      </c>
      <c r="I13" s="159">
        <v>305</v>
      </c>
      <c r="J13" s="159">
        <v>298</v>
      </c>
      <c r="K13" s="159">
        <v>253</v>
      </c>
    </row>
    <row r="14" spans="1:11">
      <c r="A14" s="158" t="s">
        <v>462</v>
      </c>
      <c r="B14" s="159">
        <v>86</v>
      </c>
      <c r="C14" s="159">
        <v>122</v>
      </c>
      <c r="D14" s="159">
        <v>130</v>
      </c>
      <c r="E14" s="159">
        <v>125</v>
      </c>
      <c r="F14" s="159">
        <v>116</v>
      </c>
      <c r="G14" s="159">
        <v>111</v>
      </c>
      <c r="H14" s="159">
        <v>106</v>
      </c>
      <c r="I14" s="159">
        <v>88</v>
      </c>
      <c r="J14" s="159">
        <v>93</v>
      </c>
      <c r="K14" s="159">
        <v>106</v>
      </c>
    </row>
    <row r="15" spans="1:11">
      <c r="A15" s="158" t="s">
        <v>463</v>
      </c>
      <c r="B15" s="159">
        <v>392</v>
      </c>
      <c r="C15" s="159">
        <v>680</v>
      </c>
      <c r="D15" s="159">
        <v>597</v>
      </c>
      <c r="E15" s="159">
        <v>561</v>
      </c>
      <c r="F15" s="159">
        <v>503</v>
      </c>
      <c r="G15" s="159">
        <v>480</v>
      </c>
      <c r="H15" s="159">
        <v>441</v>
      </c>
      <c r="I15" s="159">
        <v>427</v>
      </c>
      <c r="J15" s="159">
        <v>422</v>
      </c>
      <c r="K15" s="159">
        <v>486</v>
      </c>
    </row>
    <row r="16" spans="1:11">
      <c r="A16" s="158" t="s">
        <v>464</v>
      </c>
      <c r="B16" s="159">
        <v>197</v>
      </c>
      <c r="C16" s="159">
        <v>304</v>
      </c>
      <c r="D16" s="159">
        <v>294</v>
      </c>
      <c r="E16" s="159">
        <v>272</v>
      </c>
      <c r="F16" s="159">
        <v>210</v>
      </c>
      <c r="G16" s="159">
        <v>233</v>
      </c>
      <c r="H16" s="159">
        <v>197</v>
      </c>
      <c r="I16" s="159">
        <v>218</v>
      </c>
      <c r="J16" s="159">
        <v>203</v>
      </c>
      <c r="K16" s="159">
        <v>244</v>
      </c>
    </row>
    <row r="17" spans="1:12">
      <c r="A17" s="158" t="s">
        <v>465</v>
      </c>
      <c r="B17" s="159">
        <v>162</v>
      </c>
      <c r="C17" s="159">
        <v>281</v>
      </c>
      <c r="D17" s="159">
        <v>300</v>
      </c>
      <c r="E17" s="159">
        <v>281</v>
      </c>
      <c r="F17" s="159">
        <v>237</v>
      </c>
      <c r="G17" s="159">
        <v>215</v>
      </c>
      <c r="H17" s="159">
        <v>216</v>
      </c>
      <c r="I17" s="159">
        <v>229</v>
      </c>
      <c r="J17" s="159">
        <v>217</v>
      </c>
      <c r="K17" s="159">
        <v>253</v>
      </c>
    </row>
    <row r="18" spans="1:12">
      <c r="A18" s="158" t="s">
        <v>466</v>
      </c>
      <c r="B18" s="159">
        <v>1563</v>
      </c>
      <c r="C18" s="159">
        <v>3917</v>
      </c>
      <c r="D18" s="159">
        <v>3985</v>
      </c>
      <c r="E18" s="159">
        <v>3825</v>
      </c>
      <c r="F18" s="159">
        <v>3598</v>
      </c>
      <c r="G18" s="159">
        <v>3028</v>
      </c>
      <c r="H18" s="159">
        <v>2874</v>
      </c>
      <c r="I18" s="159">
        <v>2625</v>
      </c>
      <c r="J18" s="159">
        <v>2418</v>
      </c>
      <c r="K18" s="159">
        <v>2864</v>
      </c>
    </row>
    <row r="19" spans="1:12">
      <c r="A19" s="158" t="s">
        <v>467</v>
      </c>
      <c r="B19" s="159">
        <v>944</v>
      </c>
      <c r="C19" s="159">
        <v>1250</v>
      </c>
      <c r="D19" s="159">
        <v>1223</v>
      </c>
      <c r="E19" s="159">
        <v>1223</v>
      </c>
      <c r="F19" s="159">
        <v>1185</v>
      </c>
      <c r="G19" s="159">
        <v>1174</v>
      </c>
      <c r="H19" s="159">
        <v>1146</v>
      </c>
      <c r="I19" s="159">
        <v>975</v>
      </c>
      <c r="J19" s="159">
        <v>837</v>
      </c>
      <c r="K19" s="159">
        <v>899</v>
      </c>
    </row>
    <row r="20" spans="1:12">
      <c r="A20" s="158" t="s">
        <v>468</v>
      </c>
      <c r="B20" s="159">
        <v>282</v>
      </c>
      <c r="C20" s="159">
        <v>500</v>
      </c>
      <c r="D20" s="159">
        <v>548</v>
      </c>
      <c r="E20" s="159">
        <v>556</v>
      </c>
      <c r="F20" s="159">
        <v>527</v>
      </c>
      <c r="G20" s="159">
        <v>520</v>
      </c>
      <c r="H20" s="159">
        <v>509</v>
      </c>
      <c r="I20" s="159">
        <v>518</v>
      </c>
      <c r="J20" s="159">
        <v>394</v>
      </c>
      <c r="K20" s="159">
        <v>423</v>
      </c>
    </row>
    <row r="21" spans="1:12">
      <c r="A21" s="158" t="s">
        <v>469</v>
      </c>
      <c r="B21" s="159">
        <v>402</v>
      </c>
      <c r="C21" s="159">
        <v>514</v>
      </c>
      <c r="D21" s="159">
        <v>467</v>
      </c>
      <c r="E21" s="159">
        <v>417</v>
      </c>
      <c r="F21" s="159">
        <v>390</v>
      </c>
      <c r="G21" s="159">
        <v>323</v>
      </c>
      <c r="H21" s="159">
        <v>334</v>
      </c>
      <c r="I21" s="159">
        <v>278</v>
      </c>
      <c r="J21" s="159">
        <v>288</v>
      </c>
      <c r="K21" s="159">
        <v>330</v>
      </c>
    </row>
    <row r="22" spans="1:12">
      <c r="A22" s="158" t="s">
        <v>470</v>
      </c>
      <c r="B22" s="159">
        <v>3064</v>
      </c>
      <c r="C22" s="159">
        <v>3701</v>
      </c>
      <c r="D22" s="159">
        <v>3265</v>
      </c>
      <c r="E22" s="159">
        <v>3096</v>
      </c>
      <c r="F22" s="159">
        <v>2501</v>
      </c>
      <c r="G22" s="159">
        <v>2160</v>
      </c>
      <c r="H22" s="159">
        <v>1749</v>
      </c>
      <c r="I22" s="159">
        <v>1564</v>
      </c>
      <c r="J22" s="159">
        <v>1542</v>
      </c>
      <c r="K22" s="159">
        <v>2079</v>
      </c>
    </row>
    <row r="23" spans="1:12">
      <c r="A23" s="158" t="s">
        <v>471</v>
      </c>
      <c r="B23" s="159">
        <v>1335</v>
      </c>
      <c r="C23" s="159">
        <v>1727</v>
      </c>
      <c r="D23" s="159">
        <v>1598</v>
      </c>
      <c r="E23" s="159">
        <v>1565</v>
      </c>
      <c r="F23" s="159">
        <v>1482</v>
      </c>
      <c r="G23" s="159">
        <v>1231</v>
      </c>
      <c r="H23" s="159">
        <v>1091</v>
      </c>
      <c r="I23" s="159">
        <v>1006</v>
      </c>
      <c r="J23" s="159">
        <v>1128</v>
      </c>
      <c r="K23" s="159">
        <v>1408</v>
      </c>
    </row>
    <row r="24" spans="1:12">
      <c r="A24" s="158" t="s">
        <v>472</v>
      </c>
      <c r="B24" s="159">
        <v>265</v>
      </c>
      <c r="C24" s="159">
        <v>408</v>
      </c>
      <c r="D24" s="159">
        <v>411</v>
      </c>
      <c r="E24" s="159">
        <v>398</v>
      </c>
      <c r="F24" s="159">
        <v>420</v>
      </c>
      <c r="G24" s="159">
        <v>407</v>
      </c>
      <c r="H24" s="159">
        <v>326</v>
      </c>
      <c r="I24" s="159">
        <v>295</v>
      </c>
      <c r="J24" s="159">
        <v>352</v>
      </c>
      <c r="K24" s="159">
        <v>437</v>
      </c>
    </row>
    <row r="25" spans="1:12">
      <c r="A25" s="158" t="s">
        <v>473</v>
      </c>
      <c r="B25" s="159">
        <v>997</v>
      </c>
      <c r="C25" s="159">
        <v>1590</v>
      </c>
      <c r="D25" s="159">
        <v>1432</v>
      </c>
      <c r="E25" s="159">
        <v>1388</v>
      </c>
      <c r="F25" s="159">
        <v>1264</v>
      </c>
      <c r="G25" s="159">
        <v>1141</v>
      </c>
      <c r="H25" s="159">
        <v>1005</v>
      </c>
      <c r="I25" s="159">
        <v>879</v>
      </c>
      <c r="J25" s="159">
        <v>869</v>
      </c>
      <c r="K25" s="159">
        <v>1068</v>
      </c>
    </row>
    <row r="26" spans="1:12">
      <c r="A26" s="158" t="s">
        <v>474</v>
      </c>
      <c r="B26" s="159">
        <v>1829</v>
      </c>
      <c r="C26" s="159">
        <v>4353</v>
      </c>
      <c r="D26" s="159">
        <v>4065</v>
      </c>
      <c r="E26" s="159">
        <v>4114</v>
      </c>
      <c r="F26" s="159">
        <v>3960</v>
      </c>
      <c r="G26" s="159">
        <v>3274</v>
      </c>
      <c r="H26" s="159">
        <v>2942</v>
      </c>
      <c r="I26" s="159">
        <v>2726</v>
      </c>
      <c r="J26" s="159">
        <v>2407</v>
      </c>
      <c r="K26" s="159">
        <v>2954</v>
      </c>
    </row>
    <row r="27" spans="1:12">
      <c r="A27" s="158" t="s">
        <v>475</v>
      </c>
      <c r="B27" s="159">
        <v>1453</v>
      </c>
      <c r="C27" s="159">
        <v>2196</v>
      </c>
      <c r="D27" s="159">
        <v>2077</v>
      </c>
      <c r="E27" s="159">
        <v>1982</v>
      </c>
      <c r="F27" s="159">
        <v>1686</v>
      </c>
      <c r="G27" s="159">
        <v>1658</v>
      </c>
      <c r="H27" s="159">
        <v>1425</v>
      </c>
      <c r="I27" s="159">
        <v>1196</v>
      </c>
      <c r="J27" s="159">
        <v>1205</v>
      </c>
      <c r="K27" s="159">
        <v>1510</v>
      </c>
    </row>
    <row r="28" spans="1:12">
      <c r="A28" s="158" t="s">
        <v>460</v>
      </c>
      <c r="B28" s="179">
        <f t="shared" ref="B28:K28" si="0">B12/B$11*100</f>
        <v>0.56886227544910184</v>
      </c>
      <c r="C28" s="179">
        <f t="shared" si="0"/>
        <v>0.42487093974142265</v>
      </c>
      <c r="D28" s="179">
        <f t="shared" si="0"/>
        <v>0.21680477934091347</v>
      </c>
      <c r="E28" s="179">
        <f t="shared" si="0"/>
        <v>0.20318152534813419</v>
      </c>
      <c r="F28" s="179">
        <f t="shared" si="0"/>
        <v>0.29220779220779219</v>
      </c>
      <c r="G28" s="179">
        <f t="shared" si="0"/>
        <v>0.33626803619466866</v>
      </c>
      <c r="H28" s="179">
        <f t="shared" si="0"/>
        <v>0.27089259108763375</v>
      </c>
      <c r="I28" s="179">
        <f t="shared" si="0"/>
        <v>0.31411263181512228</v>
      </c>
      <c r="J28" s="179">
        <f t="shared" si="0"/>
        <v>0.2754170601196097</v>
      </c>
      <c r="K28" s="179">
        <f t="shared" si="0"/>
        <v>0.24102664321542572</v>
      </c>
      <c r="L28" s="154">
        <f t="shared" ref="L28:L43" si="1">B28-K28</f>
        <v>0.32783563223367612</v>
      </c>
    </row>
    <row r="29" spans="1:12">
      <c r="A29" s="158" t="s">
        <v>461</v>
      </c>
      <c r="B29" s="179">
        <f t="shared" ref="B29:K29" si="2">B13/B$11*100</f>
        <v>2.3428143712574854</v>
      </c>
      <c r="C29" s="179">
        <f t="shared" si="2"/>
        <v>1.1558316962858055</v>
      </c>
      <c r="D29" s="179">
        <f t="shared" si="2"/>
        <v>1.5369049913278088</v>
      </c>
      <c r="E29" s="179">
        <f t="shared" si="2"/>
        <v>1.6601417315030478</v>
      </c>
      <c r="F29" s="179">
        <f t="shared" si="2"/>
        <v>1.8777056277056277</v>
      </c>
      <c r="G29" s="179">
        <f t="shared" si="2"/>
        <v>2.1154316458791884</v>
      </c>
      <c r="H29" s="179">
        <f t="shared" si="2"/>
        <v>2.4718948936746581</v>
      </c>
      <c r="I29" s="179">
        <f t="shared" si="2"/>
        <v>2.2810560167526734</v>
      </c>
      <c r="J29" s="179">
        <f t="shared" si="2"/>
        <v>2.3449795404469627</v>
      </c>
      <c r="K29" s="179">
        <f t="shared" si="2"/>
        <v>1.6481011009054785</v>
      </c>
      <c r="L29" s="154">
        <f t="shared" si="1"/>
        <v>0.69471327035200692</v>
      </c>
    </row>
    <row r="30" spans="1:12">
      <c r="A30" s="158" t="s">
        <v>462</v>
      </c>
      <c r="B30" s="179">
        <f t="shared" ref="B30:K30" si="3">B14/B$11*100</f>
        <v>0.64371257485029942</v>
      </c>
      <c r="C30" s="179">
        <f t="shared" si="3"/>
        <v>0.55735757686509202</v>
      </c>
      <c r="D30" s="179">
        <f t="shared" si="3"/>
        <v>0.62632491809597224</v>
      </c>
      <c r="E30" s="179">
        <f t="shared" si="3"/>
        <v>0.61945586996382385</v>
      </c>
      <c r="F30" s="179">
        <f t="shared" si="3"/>
        <v>0.62770562770562766</v>
      </c>
      <c r="G30" s="179">
        <f t="shared" si="3"/>
        <v>0.67865003668378576</v>
      </c>
      <c r="H30" s="179">
        <f t="shared" si="3"/>
        <v>0.71786536638222942</v>
      </c>
      <c r="I30" s="179">
        <f t="shared" si="3"/>
        <v>0.65814075237454195</v>
      </c>
      <c r="J30" s="179">
        <f t="shared" si="3"/>
        <v>0.73182247403210576</v>
      </c>
      <c r="K30" s="179">
        <f t="shared" si="3"/>
        <v>0.69050876164419261</v>
      </c>
      <c r="L30" s="154">
        <f t="shared" si="1"/>
        <v>-4.6796186793893191E-2</v>
      </c>
    </row>
    <row r="31" spans="1:12">
      <c r="A31" s="158" t="s">
        <v>463</v>
      </c>
      <c r="B31" s="179">
        <f t="shared" ref="B31:K31" si="4">B15/B$11*100</f>
        <v>2.9341317365269464</v>
      </c>
      <c r="C31" s="179">
        <f t="shared" si="4"/>
        <v>3.1065832153136279</v>
      </c>
      <c r="D31" s="179">
        <f t="shared" si="4"/>
        <v>2.8762767392561188</v>
      </c>
      <c r="E31" s="179">
        <f t="shared" si="4"/>
        <v>2.7801179443976411</v>
      </c>
      <c r="F31" s="179">
        <f t="shared" si="4"/>
        <v>2.7218614718614718</v>
      </c>
      <c r="G31" s="179">
        <f t="shared" si="4"/>
        <v>2.9347028613352899</v>
      </c>
      <c r="H31" s="179">
        <f t="shared" si="4"/>
        <v>2.9865908167411623</v>
      </c>
      <c r="I31" s="179">
        <f t="shared" si="4"/>
        <v>3.193478423453743</v>
      </c>
      <c r="J31" s="179">
        <f t="shared" si="4"/>
        <v>3.3207428391564369</v>
      </c>
      <c r="K31" s="179">
        <f t="shared" si="4"/>
        <v>3.1659175298026185</v>
      </c>
      <c r="L31" s="154">
        <f t="shared" si="1"/>
        <v>-0.23178579327567217</v>
      </c>
    </row>
    <row r="32" spans="1:12">
      <c r="A32" s="158" t="s">
        <v>464</v>
      </c>
      <c r="B32" s="179">
        <f t="shared" ref="B32:K32" si="5">B16/B$11*100</f>
        <v>1.4745508982035926</v>
      </c>
      <c r="C32" s="179">
        <f t="shared" si="5"/>
        <v>1.3888254374343278</v>
      </c>
      <c r="D32" s="179">
        <f t="shared" si="5"/>
        <v>1.4164578916939679</v>
      </c>
      <c r="E32" s="179">
        <f t="shared" si="5"/>
        <v>1.3479359730412805</v>
      </c>
      <c r="F32" s="179">
        <f t="shared" si="5"/>
        <v>1.1363636363636365</v>
      </c>
      <c r="G32" s="179">
        <f t="shared" si="5"/>
        <v>1.4245536806065053</v>
      </c>
      <c r="H32" s="179">
        <f t="shared" si="5"/>
        <v>1.3341460111065964</v>
      </c>
      <c r="I32" s="179">
        <f t="shared" si="5"/>
        <v>1.6303941365642061</v>
      </c>
      <c r="J32" s="179">
        <f t="shared" si="5"/>
        <v>1.5974189486937362</v>
      </c>
      <c r="K32" s="179">
        <f t="shared" si="5"/>
        <v>1.5894729985017262</v>
      </c>
      <c r="L32" s="154">
        <f t="shared" si="1"/>
        <v>-0.11492210029813354</v>
      </c>
    </row>
    <row r="33" spans="1:13">
      <c r="A33" s="158" t="s">
        <v>465</v>
      </c>
      <c r="B33" s="179">
        <f t="shared" ref="B33:K33" si="6">B17/B$11*100</f>
        <v>1.2125748502994012</v>
      </c>
      <c r="C33" s="179">
        <f t="shared" si="6"/>
        <v>1.2837498286810727</v>
      </c>
      <c r="D33" s="179">
        <f t="shared" si="6"/>
        <v>1.4453651956060898</v>
      </c>
      <c r="E33" s="179">
        <f t="shared" si="6"/>
        <v>1.3925367956786758</v>
      </c>
      <c r="F33" s="179">
        <f t="shared" si="6"/>
        <v>1.2824675324675325</v>
      </c>
      <c r="G33" s="179">
        <f t="shared" si="6"/>
        <v>1.3145023233064319</v>
      </c>
      <c r="H33" s="179">
        <f t="shared" si="6"/>
        <v>1.4628199918732221</v>
      </c>
      <c r="I33" s="179">
        <f t="shared" si="6"/>
        <v>1.7126617306110239</v>
      </c>
      <c r="J33" s="179">
        <f t="shared" si="6"/>
        <v>1.7075857727415802</v>
      </c>
      <c r="K33" s="179">
        <f t="shared" si="6"/>
        <v>1.6481011009054785</v>
      </c>
      <c r="L33" s="154">
        <f t="shared" si="1"/>
        <v>-0.4355262506060773</v>
      </c>
    </row>
    <row r="34" spans="1:13">
      <c r="A34" s="158" t="s">
        <v>466</v>
      </c>
      <c r="B34" s="256">
        <f t="shared" ref="B34:K34" si="7">B18/B$11*100</f>
        <v>11.699101796407184</v>
      </c>
      <c r="C34" s="256">
        <f t="shared" si="7"/>
        <v>17.894833021152177</v>
      </c>
      <c r="D34" s="256">
        <f t="shared" si="7"/>
        <v>19.199267681634229</v>
      </c>
      <c r="E34" s="256">
        <f t="shared" si="7"/>
        <v>18.95534962089301</v>
      </c>
      <c r="F34" s="256">
        <f t="shared" si="7"/>
        <v>19.469696969696969</v>
      </c>
      <c r="G34" s="256">
        <f t="shared" si="7"/>
        <v>18.51308388359012</v>
      </c>
      <c r="H34" s="256">
        <f t="shared" si="7"/>
        <v>19.463632669646486</v>
      </c>
      <c r="I34" s="256">
        <f t="shared" si="7"/>
        <v>19.632039488445145</v>
      </c>
      <c r="J34" s="256">
        <f t="shared" si="7"/>
        <v>19.027384324834749</v>
      </c>
      <c r="K34" s="256">
        <f t="shared" si="7"/>
        <v>18.656765031594034</v>
      </c>
      <c r="L34" s="154">
        <f t="shared" si="1"/>
        <v>-6.9576632351868497</v>
      </c>
    </row>
    <row r="35" spans="1:13">
      <c r="A35" s="158" t="s">
        <v>467</v>
      </c>
      <c r="B35" s="257">
        <f t="shared" ref="B35:K35" si="8">B19/B$11*100</f>
        <v>7.0658682634730532</v>
      </c>
      <c r="C35" s="179">
        <f t="shared" si="8"/>
        <v>5.7106309105029922</v>
      </c>
      <c r="D35" s="179">
        <f t="shared" si="8"/>
        <v>5.8922721140874925</v>
      </c>
      <c r="E35" s="179">
        <f t="shared" si="8"/>
        <v>6.0607562317260522</v>
      </c>
      <c r="F35" s="179">
        <f t="shared" si="8"/>
        <v>6.412337662337662</v>
      </c>
      <c r="G35" s="179">
        <f t="shared" si="8"/>
        <v>7.1777940816825634</v>
      </c>
      <c r="H35" s="179">
        <f t="shared" si="8"/>
        <v>7.7610727346607069</v>
      </c>
      <c r="I35" s="179">
        <f t="shared" si="8"/>
        <v>7.2919003814224812</v>
      </c>
      <c r="J35" s="179">
        <f t="shared" si="8"/>
        <v>6.5864022662889514</v>
      </c>
      <c r="K35" s="179">
        <f t="shared" si="8"/>
        <v>5.8562960067748024</v>
      </c>
      <c r="L35" s="154">
        <f t="shared" si="1"/>
        <v>1.2095722566982507</v>
      </c>
    </row>
    <row r="36" spans="1:13">
      <c r="A36" s="158" t="s">
        <v>468</v>
      </c>
      <c r="B36" s="179">
        <f t="shared" ref="B36:K36" si="9">B20/B$11*100</f>
        <v>2.1107784431137722</v>
      </c>
      <c r="C36" s="179">
        <f t="shared" si="9"/>
        <v>2.2842523642011967</v>
      </c>
      <c r="D36" s="179">
        <f t="shared" si="9"/>
        <v>2.6402004239737908</v>
      </c>
      <c r="E36" s="179">
        <f t="shared" si="9"/>
        <v>2.7553397095990881</v>
      </c>
      <c r="F36" s="179">
        <f t="shared" si="9"/>
        <v>2.8517316017316019</v>
      </c>
      <c r="G36" s="179">
        <f t="shared" si="9"/>
        <v>3.1792614331132305</v>
      </c>
      <c r="H36" s="179">
        <f t="shared" si="9"/>
        <v>3.4471082215901392</v>
      </c>
      <c r="I36" s="179">
        <f t="shared" si="9"/>
        <v>3.8740557923865082</v>
      </c>
      <c r="J36" s="179">
        <f t="shared" si="9"/>
        <v>3.100409191060749</v>
      </c>
      <c r="K36" s="179">
        <f t="shared" si="9"/>
        <v>2.7555208129763535</v>
      </c>
      <c r="L36" s="154">
        <f t="shared" si="1"/>
        <v>-0.64474236986258138</v>
      </c>
    </row>
    <row r="37" spans="1:13">
      <c r="A37" s="158" t="s">
        <v>469</v>
      </c>
      <c r="B37" s="179">
        <f t="shared" ref="B37:K37" si="10">B21/B$11*100</f>
        <v>3.0089820359281436</v>
      </c>
      <c r="C37" s="179">
        <f t="shared" si="10"/>
        <v>2.3482114303988304</v>
      </c>
      <c r="D37" s="179">
        <f t="shared" si="10"/>
        <v>2.2499518211601464</v>
      </c>
      <c r="E37" s="179">
        <f t="shared" si="10"/>
        <v>2.0665047821993161</v>
      </c>
      <c r="F37" s="179">
        <f t="shared" si="10"/>
        <v>2.1103896103896105</v>
      </c>
      <c r="G37" s="179">
        <f t="shared" si="10"/>
        <v>1.974810467106872</v>
      </c>
      <c r="H37" s="179">
        <f t="shared" si="10"/>
        <v>2.2619531355817419</v>
      </c>
      <c r="I37" s="179">
        <f t="shared" si="10"/>
        <v>2.0791264677286665</v>
      </c>
      <c r="J37" s="179">
        <f t="shared" si="10"/>
        <v>2.2662889518413598</v>
      </c>
      <c r="K37" s="179">
        <f t="shared" si="10"/>
        <v>2.1496970881375805</v>
      </c>
      <c r="L37" s="154">
        <f t="shared" si="1"/>
        <v>0.85928494779056308</v>
      </c>
    </row>
    <row r="38" spans="1:13">
      <c r="A38" s="158" t="s">
        <v>470</v>
      </c>
      <c r="B38" s="256">
        <f t="shared" ref="B38:K38" si="11">B22/B$11*100</f>
        <v>22.934131736526947</v>
      </c>
      <c r="C38" s="256">
        <f t="shared" si="11"/>
        <v>16.908035999817258</v>
      </c>
      <c r="D38" s="256">
        <f t="shared" si="11"/>
        <v>15.730391212179612</v>
      </c>
      <c r="E38" s="256">
        <f t="shared" si="11"/>
        <v>15.342682987263986</v>
      </c>
      <c r="F38" s="256">
        <f t="shared" si="11"/>
        <v>13.533549783549784</v>
      </c>
      <c r="G38" s="256">
        <f t="shared" si="11"/>
        <v>13.206162876008804</v>
      </c>
      <c r="H38" s="256">
        <f t="shared" si="11"/>
        <v>11.844778545306786</v>
      </c>
      <c r="I38" s="256">
        <f t="shared" si="11"/>
        <v>11.696956099020268</v>
      </c>
      <c r="J38" s="256">
        <f t="shared" si="11"/>
        <v>12.134088762983946</v>
      </c>
      <c r="K38" s="256">
        <f t="shared" si="11"/>
        <v>13.543091655266759</v>
      </c>
      <c r="L38" s="154">
        <f t="shared" si="1"/>
        <v>9.3910400812601882</v>
      </c>
      <c r="M38" t="s">
        <v>476</v>
      </c>
    </row>
    <row r="39" spans="1:13">
      <c r="A39" s="158" t="s">
        <v>471</v>
      </c>
      <c r="B39" s="257">
        <f t="shared" ref="B39:K39" si="12">B23/B$11*100</f>
        <v>9.9925149700598812</v>
      </c>
      <c r="C39" s="179">
        <f t="shared" si="12"/>
        <v>7.8898076659509346</v>
      </c>
      <c r="D39" s="179">
        <f t="shared" si="12"/>
        <v>7.6989786085951053</v>
      </c>
      <c r="E39" s="179">
        <f t="shared" si="12"/>
        <v>7.7555874919470735</v>
      </c>
      <c r="F39" s="179">
        <f t="shared" si="12"/>
        <v>8.0194805194805188</v>
      </c>
      <c r="G39" s="179">
        <f t="shared" si="12"/>
        <v>7.5262900464661291</v>
      </c>
      <c r="H39" s="179">
        <f t="shared" si="12"/>
        <v>7.3885954219152099</v>
      </c>
      <c r="I39" s="179">
        <f t="shared" si="12"/>
        <v>7.523745419190786</v>
      </c>
      <c r="J39" s="179">
        <f t="shared" si="12"/>
        <v>8.8762983947119931</v>
      </c>
      <c r="K39" s="179">
        <f t="shared" si="12"/>
        <v>9.172040909387011</v>
      </c>
      <c r="L39" s="154">
        <f t="shared" si="1"/>
        <v>0.82047406067287021</v>
      </c>
    </row>
    <row r="40" spans="1:13">
      <c r="A40" s="158" t="s">
        <v>472</v>
      </c>
      <c r="B40" s="179">
        <f t="shared" ref="B40:K40" si="13">B24/B$11*100</f>
        <v>1.9835329341317365</v>
      </c>
      <c r="C40" s="179">
        <f t="shared" si="13"/>
        <v>1.8639499291881765</v>
      </c>
      <c r="D40" s="179">
        <f t="shared" si="13"/>
        <v>1.980150317980343</v>
      </c>
      <c r="E40" s="179">
        <f t="shared" si="13"/>
        <v>1.9723474899648148</v>
      </c>
      <c r="F40" s="179">
        <f t="shared" si="13"/>
        <v>2.2727272727272729</v>
      </c>
      <c r="G40" s="179">
        <f t="shared" si="13"/>
        <v>2.4883834678405479</v>
      </c>
      <c r="H40" s="179">
        <f t="shared" si="13"/>
        <v>2.207774617364215</v>
      </c>
      <c r="I40" s="179">
        <f t="shared" si="13"/>
        <v>2.2062672948919304</v>
      </c>
      <c r="J40" s="179">
        <f t="shared" si="13"/>
        <v>2.7699087189172173</v>
      </c>
      <c r="K40" s="179">
        <f t="shared" si="13"/>
        <v>2.8467200833821904</v>
      </c>
      <c r="L40" s="154">
        <f t="shared" si="1"/>
        <v>-0.86318714925045392</v>
      </c>
    </row>
    <row r="41" spans="1:13">
      <c r="A41" s="158" t="s">
        <v>473</v>
      </c>
      <c r="B41" s="257">
        <f t="shared" ref="B41:K41" si="14">B25/B$11*100</f>
        <v>7.4625748502994016</v>
      </c>
      <c r="C41" s="179">
        <f t="shared" si="14"/>
        <v>7.2639225181598057</v>
      </c>
      <c r="D41" s="179">
        <f t="shared" si="14"/>
        <v>6.8992098670264026</v>
      </c>
      <c r="E41" s="179">
        <f t="shared" si="14"/>
        <v>6.8784379800782984</v>
      </c>
      <c r="F41" s="179">
        <f t="shared" si="14"/>
        <v>6.8398268398268405</v>
      </c>
      <c r="G41" s="179">
        <f t="shared" si="14"/>
        <v>6.976033259965762</v>
      </c>
      <c r="H41" s="179">
        <f t="shared" si="14"/>
        <v>6.8061763510767985</v>
      </c>
      <c r="I41" s="179">
        <f t="shared" si="14"/>
        <v>6.5739286515593447</v>
      </c>
      <c r="J41" s="179">
        <f t="shared" si="14"/>
        <v>6.8382121498268802</v>
      </c>
      <c r="K41" s="179">
        <f t="shared" si="14"/>
        <v>6.9572014852452613</v>
      </c>
      <c r="L41" s="154">
        <f t="shared" si="1"/>
        <v>0.50537336505414032</v>
      </c>
    </row>
    <row r="42" spans="1:13">
      <c r="A42" s="158" t="s">
        <v>474</v>
      </c>
      <c r="B42" s="256">
        <f t="shared" ref="B42:K42" si="15">B26/B$11*100</f>
        <v>13.690119760479041</v>
      </c>
      <c r="C42" s="256">
        <f t="shared" si="15"/>
        <v>19.88670108273562</v>
      </c>
      <c r="D42" s="256">
        <f t="shared" si="15"/>
        <v>19.584698400462518</v>
      </c>
      <c r="E42" s="256">
        <f t="shared" si="15"/>
        <v>20.387531592249371</v>
      </c>
      <c r="F42" s="256">
        <f t="shared" si="15"/>
        <v>21.428571428571427</v>
      </c>
      <c r="G42" s="256">
        <f t="shared" si="15"/>
        <v>20.017119100024455</v>
      </c>
      <c r="H42" s="256">
        <f t="shared" si="15"/>
        <v>19.924150074495461</v>
      </c>
      <c r="I42" s="256">
        <f t="shared" si="15"/>
        <v>20.387405579238653</v>
      </c>
      <c r="J42" s="256">
        <f t="shared" si="15"/>
        <v>18.940824677368585</v>
      </c>
      <c r="K42" s="256">
        <f t="shared" si="15"/>
        <v>19.243046055631556</v>
      </c>
      <c r="L42" s="154">
        <f t="shared" si="1"/>
        <v>-5.5529262951525151</v>
      </c>
    </row>
    <row r="43" spans="1:13">
      <c r="A43" s="158" t="s">
        <v>475</v>
      </c>
      <c r="B43" s="256">
        <f t="shared" ref="B43:K43" si="16">B27/B$11*100</f>
        <v>10.875748502994012</v>
      </c>
      <c r="C43" s="256">
        <f t="shared" si="16"/>
        <v>10.032436383571657</v>
      </c>
      <c r="D43" s="256">
        <f t="shared" si="16"/>
        <v>10.006745037579496</v>
      </c>
      <c r="E43" s="256">
        <f t="shared" si="16"/>
        <v>9.8220922741463887</v>
      </c>
      <c r="F43" s="256">
        <f t="shared" si="16"/>
        <v>9.1233766233766236</v>
      </c>
      <c r="G43" s="256">
        <f t="shared" si="16"/>
        <v>10.136952800195646</v>
      </c>
      <c r="H43" s="256">
        <f t="shared" si="16"/>
        <v>9.6505485574969523</v>
      </c>
      <c r="I43" s="256">
        <f t="shared" si="16"/>
        <v>8.9447311345449094</v>
      </c>
      <c r="J43" s="256">
        <f t="shared" si="16"/>
        <v>9.4822159269751332</v>
      </c>
      <c r="K43" s="256">
        <f t="shared" si="16"/>
        <v>9.8364927366295358</v>
      </c>
      <c r="L43" s="154">
        <f t="shared" si="1"/>
        <v>1.0392557663644766</v>
      </c>
      <c r="M43" t="s">
        <v>476</v>
      </c>
    </row>
    <row r="44" spans="1:13">
      <c r="B44" s="179"/>
      <c r="C44" s="179"/>
      <c r="D44" s="179"/>
      <c r="E44" s="179"/>
      <c r="F44" s="179"/>
      <c r="G44" s="179"/>
      <c r="H44" s="179"/>
      <c r="I44" s="179"/>
      <c r="J44" s="179"/>
      <c r="K44" s="179"/>
    </row>
    <row r="45" spans="1:13">
      <c r="A45" s="179" t="s">
        <v>477</v>
      </c>
      <c r="B45" s="179">
        <v>22.934131736526901</v>
      </c>
      <c r="C45" s="179"/>
      <c r="D45" s="179"/>
      <c r="E45" s="179"/>
      <c r="F45" s="179"/>
      <c r="G45" s="179"/>
      <c r="I45" s="179"/>
      <c r="J45" s="179"/>
      <c r="K45" s="179"/>
    </row>
    <row r="46" spans="1:13">
      <c r="A46" s="179" t="s">
        <v>478</v>
      </c>
      <c r="B46" s="179">
        <v>13.690119760479</v>
      </c>
      <c r="C46" s="179"/>
      <c r="D46" s="179"/>
      <c r="E46" s="179"/>
      <c r="F46" s="179"/>
      <c r="G46" s="179"/>
      <c r="I46" s="179"/>
      <c r="J46" s="179"/>
      <c r="K46" s="179"/>
    </row>
    <row r="47" spans="1:13">
      <c r="A47" s="179" t="s">
        <v>479</v>
      </c>
      <c r="B47" s="179">
        <v>11.6991017964072</v>
      </c>
      <c r="C47" s="179"/>
      <c r="D47" s="179"/>
      <c r="E47" s="179"/>
      <c r="F47" s="179"/>
      <c r="G47" s="179"/>
      <c r="I47" s="179"/>
      <c r="J47" s="179"/>
      <c r="K47" s="179"/>
    </row>
    <row r="48" spans="1:13">
      <c r="A48" s="179" t="s">
        <v>480</v>
      </c>
      <c r="B48" s="179">
        <v>10.875748502994</v>
      </c>
      <c r="C48" s="179"/>
      <c r="D48" s="179"/>
      <c r="E48" s="179"/>
      <c r="F48" s="179"/>
      <c r="G48" s="179"/>
      <c r="I48" s="179"/>
      <c r="J48" s="179"/>
      <c r="K48" s="179"/>
    </row>
    <row r="49" spans="1:11">
      <c r="A49" s="179" t="s">
        <v>481</v>
      </c>
      <c r="B49" s="179">
        <v>9.9925149700598794</v>
      </c>
      <c r="C49" s="179"/>
      <c r="D49" s="179"/>
      <c r="E49" s="179"/>
      <c r="F49" s="179"/>
      <c r="G49" s="179"/>
      <c r="I49" s="179"/>
      <c r="J49" s="179"/>
      <c r="K49" s="179"/>
    </row>
    <row r="50" spans="1:11">
      <c r="A50" s="179" t="s">
        <v>482</v>
      </c>
      <c r="B50" s="179">
        <v>7.4625748502993998</v>
      </c>
      <c r="C50" s="179"/>
      <c r="D50" s="179"/>
      <c r="E50" s="179"/>
      <c r="F50" s="179"/>
      <c r="G50" s="179"/>
      <c r="I50" s="179"/>
      <c r="J50" s="179"/>
      <c r="K50" s="179"/>
    </row>
    <row r="51" spans="1:11">
      <c r="A51" s="179" t="s">
        <v>483</v>
      </c>
      <c r="B51" s="179">
        <v>7.0658682634730496</v>
      </c>
      <c r="C51" s="179"/>
      <c r="D51" s="179"/>
      <c r="E51" s="179"/>
      <c r="F51" s="179"/>
      <c r="G51" s="179"/>
      <c r="I51" s="179"/>
      <c r="J51" s="179"/>
      <c r="K51" s="179"/>
    </row>
    <row r="52" spans="1:11">
      <c r="A52" s="179" t="s">
        <v>484</v>
      </c>
      <c r="B52" s="179">
        <v>3.0089820359281401</v>
      </c>
      <c r="C52" s="179"/>
      <c r="D52" s="179"/>
      <c r="E52" s="179"/>
      <c r="F52" s="179"/>
      <c r="G52" s="179"/>
      <c r="I52" s="179"/>
      <c r="J52" s="179"/>
      <c r="K52" s="179"/>
    </row>
    <row r="53" spans="1:11">
      <c r="A53" s="179" t="s">
        <v>485</v>
      </c>
      <c r="B53" s="179">
        <v>2.9341317365269499</v>
      </c>
      <c r="C53" s="179"/>
      <c r="D53" s="179"/>
      <c r="E53" s="179"/>
      <c r="F53" s="179"/>
      <c r="G53" s="179"/>
      <c r="I53" s="179"/>
      <c r="J53" s="179"/>
      <c r="K53" s="179"/>
    </row>
    <row r="54" spans="1:11">
      <c r="A54" s="179" t="s">
        <v>486</v>
      </c>
      <c r="B54" s="179">
        <v>2.3428143712574898</v>
      </c>
      <c r="C54" s="179"/>
      <c r="D54" s="179"/>
      <c r="E54" s="179"/>
      <c r="F54" s="179"/>
      <c r="G54" s="179"/>
      <c r="I54" s="179"/>
      <c r="J54" s="179"/>
      <c r="K54" s="179"/>
    </row>
    <row r="55" spans="1:11">
      <c r="A55" s="179" t="s">
        <v>487</v>
      </c>
      <c r="B55" s="179">
        <v>2.1107784431137699</v>
      </c>
      <c r="C55" s="179"/>
      <c r="D55" s="179"/>
      <c r="E55" s="179"/>
      <c r="F55" s="179"/>
      <c r="G55" s="179"/>
      <c r="I55" s="179"/>
      <c r="J55" s="179"/>
      <c r="K55" s="179"/>
    </row>
    <row r="56" spans="1:11">
      <c r="A56" s="179" t="s">
        <v>488</v>
      </c>
      <c r="B56" s="179">
        <v>1.98353293413174</v>
      </c>
      <c r="C56" s="179"/>
      <c r="D56" s="179"/>
      <c r="E56" s="179"/>
      <c r="F56" s="179"/>
      <c r="G56" s="179"/>
      <c r="I56" s="179"/>
      <c r="J56" s="179"/>
      <c r="K56" s="179"/>
    </row>
    <row r="57" spans="1:11">
      <c r="A57" s="179" t="s">
        <v>489</v>
      </c>
      <c r="B57" s="179">
        <v>1.47455089820359</v>
      </c>
      <c r="C57" s="179"/>
      <c r="D57" s="179"/>
      <c r="E57" s="179"/>
      <c r="F57" s="179"/>
      <c r="G57" s="179"/>
      <c r="I57" s="179"/>
      <c r="J57" s="179"/>
      <c r="K57" s="179"/>
    </row>
    <row r="58" spans="1:11">
      <c r="A58" s="179" t="s">
        <v>490</v>
      </c>
      <c r="B58" s="179">
        <v>1.2125748502994</v>
      </c>
      <c r="C58" s="179"/>
      <c r="D58" s="179"/>
      <c r="E58" s="179"/>
      <c r="F58" s="179"/>
      <c r="G58" s="179"/>
      <c r="I58" s="179"/>
      <c r="J58" s="179"/>
      <c r="K58" s="179"/>
    </row>
    <row r="59" spans="1:11">
      <c r="A59" s="179" t="s">
        <v>491</v>
      </c>
      <c r="B59" s="179">
        <v>0.64371257485029898</v>
      </c>
      <c r="C59" s="179"/>
      <c r="D59" s="179"/>
      <c r="E59" s="179"/>
      <c r="F59" s="179"/>
      <c r="G59" s="179"/>
      <c r="I59" s="179"/>
      <c r="J59" s="179"/>
      <c r="K59" s="179"/>
    </row>
    <row r="60" spans="1:11">
      <c r="A60" s="179" t="s">
        <v>492</v>
      </c>
      <c r="B60" s="179">
        <v>0.56886227544910195</v>
      </c>
      <c r="C60" s="179"/>
      <c r="D60" s="179"/>
      <c r="E60" s="179"/>
      <c r="F60" s="179"/>
      <c r="G60" s="179"/>
      <c r="I60" s="179"/>
      <c r="J60" s="179"/>
      <c r="K60" s="179"/>
    </row>
    <row r="61" spans="1:11">
      <c r="B61" s="179"/>
      <c r="C61" s="179"/>
      <c r="D61" s="179"/>
      <c r="E61" s="179"/>
      <c r="F61" s="179"/>
      <c r="G61" s="179"/>
      <c r="H61" s="179"/>
      <c r="I61" s="179"/>
      <c r="J61" s="179"/>
      <c r="K61" s="179"/>
    </row>
    <row r="62" spans="1:11">
      <c r="B62" s="179"/>
      <c r="C62" s="179"/>
      <c r="D62" s="179"/>
      <c r="E62" s="179"/>
      <c r="F62" s="179"/>
      <c r="G62" s="179"/>
      <c r="H62" s="179"/>
      <c r="I62" s="179"/>
      <c r="J62" s="179"/>
      <c r="K62" s="179"/>
    </row>
    <row r="63" spans="1:11">
      <c r="B63" s="179"/>
      <c r="C63" s="179"/>
      <c r="D63" s="179"/>
      <c r="E63" s="179"/>
      <c r="F63" s="179"/>
      <c r="G63" s="179"/>
      <c r="H63" s="179"/>
      <c r="I63" s="179"/>
      <c r="J63" s="179"/>
      <c r="K63" s="179"/>
    </row>
    <row r="64" spans="1:11">
      <c r="B64" s="179"/>
      <c r="C64" s="179"/>
      <c r="D64" s="179"/>
      <c r="E64" s="179"/>
      <c r="F64" s="179"/>
      <c r="G64" s="179"/>
      <c r="H64" s="179"/>
      <c r="I64" s="179"/>
      <c r="J64" s="179"/>
      <c r="K64" s="179"/>
    </row>
    <row r="65" spans="2:11">
      <c r="B65" s="179"/>
      <c r="C65" s="179"/>
      <c r="D65" s="179"/>
      <c r="E65" s="179"/>
      <c r="F65" s="179"/>
      <c r="G65" s="179"/>
      <c r="H65" s="179"/>
      <c r="I65" s="179"/>
      <c r="J65" s="179"/>
      <c r="K65" s="179"/>
    </row>
    <row r="66" spans="2:11">
      <c r="B66" s="179"/>
      <c r="C66" s="179"/>
      <c r="D66" s="179"/>
      <c r="E66" s="179"/>
      <c r="F66" s="179"/>
      <c r="G66" s="179"/>
      <c r="H66" s="179"/>
      <c r="I66" s="179"/>
      <c r="J66" s="179"/>
      <c r="K66" s="179"/>
    </row>
    <row r="67" spans="2:11">
      <c r="B67" s="179"/>
      <c r="C67" s="179"/>
      <c r="D67" s="179"/>
      <c r="E67" s="179"/>
      <c r="F67" s="179"/>
      <c r="G67" s="179"/>
      <c r="H67" s="179"/>
      <c r="I67" s="179"/>
      <c r="J67" s="179"/>
      <c r="K67" s="179"/>
    </row>
    <row r="68" spans="2:11">
      <c r="B68" s="179"/>
      <c r="C68" s="179"/>
      <c r="D68" s="179"/>
      <c r="E68" s="179"/>
      <c r="F68" s="179"/>
      <c r="G68" s="179"/>
      <c r="H68" s="179"/>
      <c r="I68" s="179"/>
      <c r="J68" s="179"/>
      <c r="K68" s="179"/>
    </row>
    <row r="69" spans="2:11">
      <c r="B69" s="179"/>
      <c r="C69" s="179"/>
      <c r="D69" s="179"/>
      <c r="E69" s="179"/>
      <c r="F69" s="179"/>
      <c r="G69" s="179"/>
      <c r="H69" s="179"/>
      <c r="I69" s="179"/>
      <c r="J69" s="179"/>
      <c r="K69" s="179"/>
    </row>
    <row r="70" spans="2:11">
      <c r="B70" s="179"/>
      <c r="C70" s="179"/>
      <c r="D70" s="179"/>
      <c r="E70" s="179"/>
      <c r="F70" s="179"/>
      <c r="G70" s="179"/>
      <c r="H70" s="179"/>
      <c r="I70" s="179"/>
      <c r="J70" s="179"/>
      <c r="K70" s="179"/>
    </row>
    <row r="71" spans="2:11">
      <c r="B71" s="179"/>
      <c r="C71" s="179"/>
      <c r="D71" s="179"/>
      <c r="E71" s="179"/>
      <c r="F71" s="179"/>
      <c r="G71" s="179"/>
      <c r="H71" s="179"/>
      <c r="I71" s="179"/>
      <c r="J71" s="179"/>
      <c r="K71" s="179"/>
    </row>
    <row r="72" spans="2:11">
      <c r="B72" s="179"/>
      <c r="C72" s="179"/>
      <c r="D72" s="179"/>
      <c r="E72" s="179"/>
      <c r="F72" s="179"/>
      <c r="G72" s="179"/>
      <c r="H72" s="179"/>
      <c r="I72" s="179"/>
      <c r="J72" s="179"/>
      <c r="K72" s="179"/>
    </row>
    <row r="73" spans="2:11">
      <c r="B73" s="179"/>
      <c r="C73" s="179"/>
      <c r="D73" s="179"/>
      <c r="E73" s="179"/>
      <c r="F73" s="179"/>
      <c r="G73" s="179"/>
      <c r="H73" s="179"/>
      <c r="I73" s="179"/>
      <c r="J73" s="179"/>
      <c r="K73" s="179"/>
    </row>
    <row r="74" spans="2:11">
      <c r="B74" s="179"/>
      <c r="C74" s="179"/>
      <c r="D74" s="179"/>
      <c r="E74" s="179"/>
      <c r="F74" s="179"/>
      <c r="G74" s="179"/>
      <c r="H74" s="179"/>
      <c r="I74" s="179"/>
      <c r="J74" s="179"/>
      <c r="K74" s="179"/>
    </row>
    <row r="75" spans="2:11">
      <c r="B75" s="179"/>
      <c r="C75" s="179"/>
      <c r="D75" s="179"/>
      <c r="E75" s="179"/>
      <c r="F75" s="179"/>
      <c r="G75" s="179"/>
      <c r="H75" s="179"/>
      <c r="I75" s="179"/>
      <c r="J75" s="179"/>
      <c r="K75" s="179"/>
    </row>
    <row r="76" spans="2:11">
      <c r="B76" s="179"/>
      <c r="C76" s="179"/>
      <c r="D76" s="179"/>
      <c r="E76" s="179"/>
      <c r="F76" s="179"/>
      <c r="G76" s="179"/>
      <c r="H76" s="179"/>
      <c r="I76" s="179"/>
      <c r="J76" s="179"/>
      <c r="K76" s="179"/>
    </row>
    <row r="77" spans="2:11">
      <c r="B77" s="179"/>
      <c r="C77" s="179"/>
      <c r="D77" s="179"/>
      <c r="E77" s="179"/>
      <c r="F77" s="179"/>
      <c r="G77" s="179"/>
      <c r="H77" s="179"/>
      <c r="I77" s="179"/>
      <c r="J77" s="179"/>
      <c r="K77" s="179"/>
    </row>
    <row r="78" spans="2:11">
      <c r="B78" s="179"/>
      <c r="C78" s="179"/>
      <c r="D78" s="179"/>
      <c r="E78" s="179"/>
      <c r="F78" s="179"/>
      <c r="G78" s="179"/>
      <c r="H78" s="179"/>
      <c r="I78" s="179"/>
      <c r="J78" s="179"/>
      <c r="K78" s="179"/>
    </row>
    <row r="79" spans="2:11">
      <c r="B79" s="179"/>
      <c r="C79" s="179"/>
      <c r="D79" s="179"/>
      <c r="E79" s="179"/>
      <c r="F79" s="179"/>
      <c r="G79" s="179"/>
      <c r="H79" s="179"/>
      <c r="I79" s="179"/>
      <c r="J79" s="179"/>
      <c r="K79" s="179"/>
    </row>
    <row r="80" spans="2:11">
      <c r="B80" s="179"/>
      <c r="C80" s="179"/>
      <c r="D80" s="179"/>
      <c r="E80" s="179"/>
      <c r="F80" s="179"/>
      <c r="G80" s="179"/>
      <c r="H80" s="179"/>
      <c r="I80" s="179"/>
      <c r="J80" s="179"/>
      <c r="K80" s="179"/>
    </row>
    <row r="81" spans="2:11">
      <c r="B81" s="179"/>
      <c r="C81" s="179"/>
      <c r="D81" s="179"/>
      <c r="E81" s="179"/>
      <c r="F81" s="179"/>
      <c r="G81" s="179"/>
      <c r="H81" s="179"/>
      <c r="I81" s="179"/>
      <c r="J81" s="179"/>
      <c r="K81" s="179"/>
    </row>
    <row r="82" spans="2:11">
      <c r="B82" s="179"/>
      <c r="C82" s="179"/>
      <c r="D82" s="179"/>
      <c r="E82" s="179"/>
      <c r="F82" s="179"/>
      <c r="G82" s="179"/>
      <c r="H82" s="179"/>
      <c r="I82" s="179"/>
      <c r="J82" s="179"/>
      <c r="K82" s="179"/>
    </row>
    <row r="83" spans="2:11">
      <c r="B83" s="179"/>
      <c r="C83" s="179"/>
      <c r="D83" s="179"/>
      <c r="E83" s="179"/>
      <c r="F83" s="179"/>
      <c r="G83" s="179"/>
      <c r="H83" s="179"/>
      <c r="I83" s="179"/>
      <c r="J83" s="179"/>
      <c r="K83" s="179"/>
    </row>
    <row r="84" spans="2:11">
      <c r="B84" s="179"/>
      <c r="C84" s="179"/>
      <c r="D84" s="179"/>
      <c r="E84" s="179"/>
      <c r="F84" s="179"/>
      <c r="G84" s="179"/>
      <c r="H84" s="179"/>
      <c r="I84" s="179"/>
      <c r="J84" s="179"/>
      <c r="K84" s="179"/>
    </row>
    <row r="85" spans="2:11">
      <c r="B85" s="179"/>
      <c r="C85" s="179"/>
      <c r="D85" s="179"/>
      <c r="E85" s="179"/>
      <c r="F85" s="179"/>
      <c r="G85" s="179"/>
      <c r="H85" s="179"/>
      <c r="I85" s="179"/>
      <c r="J85" s="179"/>
      <c r="K85" s="179"/>
    </row>
    <row r="86" spans="2:11">
      <c r="B86" s="179"/>
      <c r="C86" s="179"/>
      <c r="D86" s="179"/>
      <c r="E86" s="179"/>
      <c r="F86" s="179"/>
      <c r="G86" s="179"/>
      <c r="H86" s="179"/>
      <c r="I86" s="179"/>
      <c r="J86" s="179"/>
      <c r="K86" s="179"/>
    </row>
    <row r="87" spans="2:11">
      <c r="B87" s="179"/>
      <c r="C87" s="179"/>
      <c r="D87" s="179"/>
      <c r="E87" s="179"/>
      <c r="F87" s="179"/>
      <c r="G87" s="179"/>
      <c r="H87" s="179"/>
      <c r="I87" s="179"/>
      <c r="J87" s="179"/>
      <c r="K87" s="179"/>
    </row>
    <row r="88" spans="2:11">
      <c r="B88" s="179"/>
      <c r="C88" s="179"/>
      <c r="D88" s="179"/>
      <c r="E88" s="179"/>
      <c r="F88" s="179"/>
      <c r="G88" s="179"/>
      <c r="H88" s="179"/>
      <c r="I88" s="179"/>
      <c r="J88" s="179"/>
      <c r="K88" s="179"/>
    </row>
    <row r="89" spans="2:11">
      <c r="B89" s="179"/>
      <c r="C89" s="179"/>
      <c r="D89" s="179"/>
      <c r="E89" s="179"/>
      <c r="F89" s="179"/>
      <c r="G89" s="179"/>
      <c r="H89" s="179"/>
      <c r="I89" s="179"/>
      <c r="J89" s="179"/>
      <c r="K89" s="179"/>
    </row>
    <row r="90" spans="2:11">
      <c r="B90" s="179"/>
      <c r="C90" s="179"/>
      <c r="D90" s="179"/>
      <c r="E90" s="179"/>
      <c r="F90" s="179"/>
      <c r="G90" s="179"/>
      <c r="H90" s="179"/>
      <c r="I90" s="179"/>
      <c r="J90" s="179"/>
      <c r="K90" s="179"/>
    </row>
    <row r="91" spans="2:11">
      <c r="B91" s="179"/>
      <c r="C91" s="179"/>
      <c r="D91" s="179"/>
      <c r="E91" s="179"/>
      <c r="F91" s="179"/>
      <c r="G91" s="179"/>
      <c r="H91" s="179"/>
      <c r="I91" s="179"/>
      <c r="J91" s="179"/>
      <c r="K91" s="179"/>
    </row>
    <row r="92" spans="2:11">
      <c r="B92" s="179"/>
      <c r="C92" s="179"/>
      <c r="D92" s="179"/>
      <c r="E92" s="179"/>
      <c r="F92" s="179"/>
      <c r="G92" s="179"/>
      <c r="H92" s="179"/>
      <c r="I92" s="179"/>
      <c r="J92" s="179"/>
      <c r="K92" s="179"/>
    </row>
    <row r="93" spans="2:11">
      <c r="B93" s="179"/>
      <c r="C93" s="179"/>
      <c r="D93" s="179"/>
      <c r="E93" s="179"/>
      <c r="F93" s="179"/>
      <c r="G93" s="179"/>
      <c r="H93" s="179"/>
      <c r="I93" s="179"/>
      <c r="J93" s="179"/>
      <c r="K93" s="179"/>
    </row>
    <row r="94" spans="2:11">
      <c r="B94" s="179"/>
      <c r="C94" s="179"/>
      <c r="D94" s="179"/>
      <c r="E94" s="179"/>
      <c r="F94" s="179"/>
      <c r="G94" s="179"/>
      <c r="H94" s="179"/>
      <c r="I94" s="179"/>
      <c r="J94" s="179"/>
      <c r="K94" s="179"/>
    </row>
    <row r="95" spans="2:11">
      <c r="B95" s="179"/>
      <c r="C95" s="179"/>
      <c r="D95" s="179"/>
      <c r="E95" s="179"/>
      <c r="F95" s="179"/>
      <c r="G95" s="179"/>
      <c r="H95" s="179"/>
      <c r="I95" s="179"/>
      <c r="J95" s="179"/>
      <c r="K95" s="179"/>
    </row>
    <row r="96" spans="2:11">
      <c r="B96" s="179"/>
      <c r="C96" s="179"/>
      <c r="D96" s="179"/>
      <c r="E96" s="179"/>
      <c r="F96" s="179"/>
      <c r="G96" s="179"/>
      <c r="H96" s="179"/>
      <c r="I96" s="179"/>
      <c r="J96" s="179"/>
      <c r="K96" s="179"/>
    </row>
    <row r="97" spans="2:11">
      <c r="B97" s="179"/>
      <c r="C97" s="179"/>
      <c r="D97" s="179"/>
      <c r="E97" s="179"/>
      <c r="F97" s="179"/>
      <c r="G97" s="179"/>
      <c r="H97" s="179"/>
      <c r="I97" s="179"/>
      <c r="J97" s="179"/>
      <c r="K97" s="179"/>
    </row>
    <row r="98" spans="2:11">
      <c r="B98" s="179"/>
      <c r="C98" s="179"/>
      <c r="D98" s="179"/>
      <c r="E98" s="179"/>
      <c r="F98" s="179"/>
      <c r="G98" s="179"/>
      <c r="H98" s="179"/>
      <c r="I98" s="179"/>
      <c r="J98" s="179"/>
      <c r="K98" s="179"/>
    </row>
    <row r="99" spans="2:11">
      <c r="B99" s="179"/>
      <c r="C99" s="179"/>
      <c r="D99" s="179"/>
      <c r="E99" s="179"/>
      <c r="F99" s="179"/>
      <c r="G99" s="179"/>
      <c r="H99" s="179"/>
      <c r="I99" s="179"/>
      <c r="J99" s="179"/>
      <c r="K99" s="179"/>
    </row>
    <row r="100" spans="2:11">
      <c r="B100" s="179"/>
      <c r="C100" s="179"/>
      <c r="D100" s="179"/>
      <c r="E100" s="179"/>
      <c r="F100" s="179"/>
      <c r="G100" s="179"/>
      <c r="H100" s="179"/>
      <c r="I100" s="179"/>
      <c r="J100" s="179"/>
      <c r="K100" s="179"/>
    </row>
    <row r="101" spans="2:11">
      <c r="B101" s="179"/>
      <c r="C101" s="179"/>
      <c r="D101" s="179"/>
      <c r="E101" s="179"/>
      <c r="F101" s="179"/>
      <c r="G101" s="179"/>
      <c r="H101" s="179"/>
      <c r="I101" s="179"/>
      <c r="J101" s="179"/>
      <c r="K101" s="179"/>
    </row>
    <row r="102" spans="2:11">
      <c r="B102" s="179"/>
      <c r="C102" s="179"/>
      <c r="D102" s="179"/>
      <c r="E102" s="179"/>
      <c r="F102" s="179"/>
      <c r="G102" s="179"/>
      <c r="H102" s="179"/>
      <c r="I102" s="179"/>
      <c r="J102" s="179"/>
      <c r="K102" s="179"/>
    </row>
    <row r="103" spans="2:11">
      <c r="B103" s="179"/>
      <c r="C103" s="179"/>
      <c r="D103" s="179"/>
      <c r="E103" s="179"/>
      <c r="F103" s="179"/>
      <c r="G103" s="179"/>
      <c r="H103" s="179"/>
      <c r="I103" s="179"/>
      <c r="J103" s="179"/>
      <c r="K103" s="179"/>
    </row>
    <row r="104" spans="2:11">
      <c r="B104" s="179"/>
      <c r="C104" s="179"/>
      <c r="D104" s="179"/>
      <c r="E104" s="179"/>
      <c r="F104" s="179"/>
      <c r="G104" s="179"/>
      <c r="H104" s="179"/>
      <c r="I104" s="179"/>
      <c r="J104" s="179"/>
      <c r="K104" s="179"/>
    </row>
    <row r="105" spans="2:11">
      <c r="B105" s="179"/>
      <c r="C105" s="179"/>
      <c r="D105" s="179"/>
      <c r="E105" s="179"/>
      <c r="F105" s="179"/>
      <c r="G105" s="179"/>
      <c r="H105" s="179"/>
      <c r="I105" s="179"/>
      <c r="J105" s="179"/>
      <c r="K105" s="179"/>
    </row>
    <row r="106" spans="2:11">
      <c r="B106" s="179"/>
      <c r="C106" s="179"/>
      <c r="D106" s="179"/>
      <c r="E106" s="179"/>
      <c r="F106" s="179"/>
      <c r="G106" s="179"/>
      <c r="H106" s="179"/>
      <c r="I106" s="179"/>
      <c r="J106" s="179"/>
      <c r="K106" s="179"/>
    </row>
    <row r="107" spans="2:11">
      <c r="B107" s="179"/>
      <c r="C107" s="179"/>
      <c r="D107" s="179"/>
      <c r="E107" s="179"/>
      <c r="F107" s="179"/>
      <c r="G107" s="179"/>
      <c r="H107" s="179"/>
      <c r="I107" s="179"/>
      <c r="J107" s="179"/>
      <c r="K107" s="179"/>
    </row>
    <row r="108" spans="2:11">
      <c r="B108" s="179"/>
      <c r="C108" s="179"/>
      <c r="D108" s="179"/>
      <c r="E108" s="179"/>
      <c r="F108" s="179"/>
      <c r="G108" s="179"/>
      <c r="H108" s="179"/>
      <c r="I108" s="179"/>
      <c r="J108" s="179"/>
      <c r="K108" s="179"/>
    </row>
    <row r="109" spans="2:11">
      <c r="B109" s="179"/>
      <c r="C109" s="179"/>
      <c r="D109" s="179"/>
      <c r="E109" s="179"/>
      <c r="F109" s="179"/>
      <c r="G109" s="179"/>
      <c r="H109" s="179"/>
      <c r="I109" s="179"/>
      <c r="J109" s="179"/>
      <c r="K109" s="179"/>
    </row>
    <row r="110" spans="2:11">
      <c r="B110" s="179"/>
      <c r="C110" s="179"/>
      <c r="D110" s="179"/>
      <c r="E110" s="179"/>
      <c r="F110" s="179"/>
      <c r="G110" s="179"/>
      <c r="H110" s="179"/>
      <c r="I110" s="179"/>
      <c r="J110" s="179"/>
      <c r="K110" s="179"/>
    </row>
    <row r="111" spans="2:11">
      <c r="B111" s="179"/>
      <c r="C111" s="179"/>
      <c r="D111" s="179"/>
      <c r="E111" s="179"/>
      <c r="F111" s="179"/>
      <c r="G111" s="179"/>
      <c r="H111" s="179"/>
      <c r="I111" s="179"/>
      <c r="J111" s="179"/>
      <c r="K111" s="179"/>
    </row>
    <row r="112" spans="2:11">
      <c r="B112" s="179"/>
      <c r="C112" s="179"/>
      <c r="D112" s="179"/>
      <c r="E112" s="179"/>
      <c r="F112" s="179"/>
      <c r="G112" s="179"/>
      <c r="H112" s="179"/>
      <c r="I112" s="179"/>
      <c r="J112" s="179"/>
      <c r="K112" s="179"/>
    </row>
    <row r="113" spans="2:11">
      <c r="B113" s="179"/>
      <c r="C113" s="179"/>
      <c r="D113" s="179"/>
      <c r="E113" s="179"/>
      <c r="F113" s="179"/>
      <c r="G113" s="179"/>
      <c r="H113" s="179"/>
      <c r="I113" s="179"/>
      <c r="J113" s="179"/>
      <c r="K113" s="179"/>
    </row>
    <row r="114" spans="2:11">
      <c r="B114" s="179"/>
      <c r="C114" s="179"/>
      <c r="D114" s="179"/>
      <c r="E114" s="179"/>
      <c r="F114" s="179"/>
      <c r="G114" s="179"/>
      <c r="H114" s="179"/>
      <c r="I114" s="179"/>
      <c r="J114" s="179"/>
      <c r="K114" s="179"/>
    </row>
    <row r="115" spans="2:11">
      <c r="B115" s="179"/>
      <c r="C115" s="179"/>
      <c r="D115" s="179"/>
      <c r="E115" s="179"/>
      <c r="F115" s="179"/>
      <c r="G115" s="179"/>
      <c r="H115" s="179"/>
      <c r="I115" s="179"/>
      <c r="J115" s="179"/>
      <c r="K115" s="179"/>
    </row>
    <row r="116" spans="2:11">
      <c r="B116" s="179"/>
      <c r="C116" s="179"/>
      <c r="D116" s="179"/>
      <c r="E116" s="179"/>
      <c r="F116" s="179"/>
      <c r="G116" s="179"/>
      <c r="H116" s="179"/>
      <c r="I116" s="179"/>
      <c r="J116" s="179"/>
      <c r="K116" s="179"/>
    </row>
    <row r="117" spans="2:11">
      <c r="B117" s="179"/>
      <c r="C117" s="179"/>
      <c r="D117" s="179"/>
      <c r="E117" s="179"/>
      <c r="F117" s="179"/>
      <c r="G117" s="179"/>
      <c r="H117" s="179"/>
      <c r="I117" s="179"/>
      <c r="J117" s="179"/>
      <c r="K117" s="179"/>
    </row>
    <row r="118" spans="2:11">
      <c r="B118" s="179"/>
      <c r="C118" s="179"/>
      <c r="D118" s="179"/>
      <c r="E118" s="179"/>
      <c r="F118" s="179"/>
      <c r="G118" s="179"/>
      <c r="H118" s="179"/>
      <c r="I118" s="179"/>
      <c r="J118" s="179"/>
      <c r="K118" s="179"/>
    </row>
    <row r="119" spans="2:11">
      <c r="B119" s="179"/>
      <c r="C119" s="179"/>
      <c r="D119" s="179"/>
      <c r="E119" s="179"/>
      <c r="F119" s="179"/>
      <c r="G119" s="179"/>
      <c r="H119" s="179"/>
      <c r="I119" s="179"/>
      <c r="J119" s="179"/>
      <c r="K119" s="179"/>
    </row>
    <row r="120" spans="2:11">
      <c r="B120" s="179"/>
      <c r="C120" s="179"/>
      <c r="D120" s="179"/>
      <c r="E120" s="179"/>
      <c r="F120" s="179"/>
      <c r="G120" s="179"/>
      <c r="H120" s="179"/>
      <c r="I120" s="179"/>
      <c r="J120" s="179"/>
      <c r="K120" s="179"/>
    </row>
    <row r="121" spans="2:11">
      <c r="B121" s="179"/>
      <c r="C121" s="179"/>
      <c r="D121" s="179"/>
      <c r="E121" s="179"/>
      <c r="F121" s="179"/>
      <c r="G121" s="179"/>
      <c r="H121" s="179"/>
      <c r="I121" s="179"/>
      <c r="J121" s="179"/>
      <c r="K121" s="179"/>
    </row>
    <row r="122" spans="2:11">
      <c r="B122" s="179"/>
      <c r="C122" s="179"/>
      <c r="D122" s="179"/>
      <c r="E122" s="179"/>
      <c r="F122" s="179"/>
      <c r="G122" s="179"/>
      <c r="H122" s="179"/>
      <c r="I122" s="179"/>
      <c r="J122" s="179"/>
      <c r="K122" s="179"/>
    </row>
    <row r="123" spans="2:11">
      <c r="B123" s="179"/>
      <c r="C123" s="179"/>
      <c r="D123" s="179"/>
      <c r="E123" s="179"/>
      <c r="F123" s="179"/>
      <c r="G123" s="179"/>
      <c r="H123" s="179"/>
      <c r="I123" s="179"/>
      <c r="J123" s="179"/>
      <c r="K123" s="179"/>
    </row>
    <row r="124" spans="2:11">
      <c r="B124" s="179"/>
      <c r="C124" s="179"/>
      <c r="D124" s="179"/>
      <c r="E124" s="179"/>
      <c r="F124" s="179"/>
      <c r="G124" s="179"/>
      <c r="H124" s="179"/>
      <c r="I124" s="179"/>
      <c r="J124" s="179"/>
      <c r="K124" s="179"/>
    </row>
    <row r="125" spans="2:11">
      <c r="B125" s="179"/>
      <c r="C125" s="179"/>
      <c r="D125" s="179"/>
      <c r="E125" s="179"/>
      <c r="F125" s="179"/>
      <c r="G125" s="179"/>
      <c r="H125" s="179"/>
      <c r="I125" s="179"/>
      <c r="J125" s="179"/>
      <c r="K125" s="179"/>
    </row>
    <row r="126" spans="2:11">
      <c r="B126" s="179"/>
      <c r="C126" s="179"/>
      <c r="D126" s="179"/>
      <c r="E126" s="179"/>
      <c r="F126" s="179"/>
      <c r="G126" s="179"/>
      <c r="H126" s="179"/>
      <c r="I126" s="179"/>
      <c r="J126" s="179"/>
      <c r="K126" s="179"/>
    </row>
    <row r="127" spans="2:11">
      <c r="B127" s="179"/>
      <c r="C127" s="179"/>
      <c r="D127" s="179"/>
      <c r="E127" s="179"/>
      <c r="F127" s="179"/>
      <c r="G127" s="179"/>
      <c r="H127" s="179"/>
      <c r="I127" s="179"/>
      <c r="J127" s="179"/>
      <c r="K127" s="179"/>
    </row>
    <row r="128" spans="2:11">
      <c r="B128" s="179"/>
      <c r="C128" s="179"/>
      <c r="D128" s="179"/>
      <c r="E128" s="179"/>
      <c r="F128" s="179"/>
      <c r="G128" s="179"/>
      <c r="H128" s="179"/>
      <c r="I128" s="179"/>
      <c r="J128" s="179"/>
      <c r="K128" s="179"/>
    </row>
    <row r="129" spans="2:11">
      <c r="B129" s="179"/>
      <c r="C129" s="179"/>
      <c r="D129" s="179"/>
      <c r="E129" s="179"/>
      <c r="F129" s="179"/>
      <c r="G129" s="179"/>
      <c r="H129" s="179"/>
      <c r="I129" s="179"/>
      <c r="J129" s="179"/>
      <c r="K129" s="179"/>
    </row>
    <row r="130" spans="2:11">
      <c r="B130" s="179"/>
      <c r="C130" s="179"/>
      <c r="D130" s="179"/>
      <c r="E130" s="179"/>
      <c r="F130" s="179"/>
      <c r="G130" s="179"/>
      <c r="H130" s="179"/>
      <c r="I130" s="179"/>
      <c r="J130" s="179"/>
      <c r="K130" s="179"/>
    </row>
    <row r="131" spans="2:11">
      <c r="B131" s="179"/>
      <c r="C131" s="179"/>
      <c r="D131" s="179"/>
      <c r="E131" s="179"/>
      <c r="F131" s="179"/>
      <c r="G131" s="179"/>
      <c r="H131" s="179"/>
      <c r="I131" s="179"/>
      <c r="J131" s="179"/>
      <c r="K131" s="179"/>
    </row>
    <row r="132" spans="2:11">
      <c r="B132" s="179"/>
      <c r="C132" s="179"/>
      <c r="D132" s="179"/>
      <c r="E132" s="179"/>
      <c r="F132" s="179"/>
      <c r="G132" s="179"/>
      <c r="H132" s="179"/>
      <c r="I132" s="179"/>
      <c r="J132" s="179"/>
      <c r="K132" s="179"/>
    </row>
    <row r="133" spans="2:11">
      <c r="B133" s="179"/>
      <c r="C133" s="179"/>
      <c r="D133" s="179"/>
      <c r="E133" s="179"/>
      <c r="F133" s="179"/>
      <c r="G133" s="179"/>
      <c r="H133" s="179"/>
      <c r="I133" s="179"/>
      <c r="J133" s="179"/>
      <c r="K133" s="179"/>
    </row>
    <row r="134" spans="2:11">
      <c r="B134" s="179"/>
      <c r="C134" s="179"/>
      <c r="D134" s="179"/>
      <c r="E134" s="179"/>
      <c r="F134" s="179"/>
      <c r="G134" s="179"/>
      <c r="H134" s="179"/>
      <c r="I134" s="179"/>
      <c r="J134" s="179"/>
      <c r="K134" s="179"/>
    </row>
    <row r="135" spans="2:11">
      <c r="B135" s="179"/>
      <c r="C135" s="179"/>
      <c r="D135" s="179"/>
      <c r="E135" s="179"/>
      <c r="F135" s="179"/>
      <c r="G135" s="179"/>
      <c r="H135" s="179"/>
      <c r="I135" s="179"/>
      <c r="J135" s="179"/>
      <c r="K135" s="179"/>
    </row>
    <row r="136" spans="2:11">
      <c r="B136" s="179"/>
      <c r="C136" s="179"/>
      <c r="D136" s="179"/>
      <c r="E136" s="179"/>
      <c r="F136" s="179"/>
      <c r="G136" s="179"/>
      <c r="H136" s="179"/>
      <c r="I136" s="179"/>
      <c r="J136" s="179"/>
      <c r="K136" s="179"/>
    </row>
    <row r="137" spans="2:11">
      <c r="B137" s="179"/>
      <c r="C137" s="179"/>
      <c r="D137" s="179"/>
      <c r="E137" s="179"/>
      <c r="F137" s="179"/>
      <c r="G137" s="179"/>
      <c r="H137" s="179"/>
      <c r="I137" s="179"/>
      <c r="J137" s="179"/>
      <c r="K137" s="179"/>
    </row>
    <row r="138" spans="2:11">
      <c r="B138" s="179"/>
      <c r="C138" s="179"/>
      <c r="D138" s="179"/>
      <c r="E138" s="179"/>
      <c r="F138" s="179"/>
      <c r="G138" s="179"/>
      <c r="H138" s="179"/>
      <c r="I138" s="179"/>
      <c r="J138" s="179"/>
      <c r="K138" s="179"/>
    </row>
    <row r="139" spans="2:11">
      <c r="B139" s="179"/>
      <c r="C139" s="179"/>
      <c r="D139" s="179"/>
      <c r="E139" s="179"/>
      <c r="F139" s="179"/>
      <c r="G139" s="179"/>
      <c r="H139" s="179"/>
      <c r="I139" s="179"/>
      <c r="J139" s="179"/>
      <c r="K139" s="179"/>
    </row>
    <row r="140" spans="2:11">
      <c r="B140" s="179"/>
      <c r="C140" s="179"/>
      <c r="D140" s="179"/>
      <c r="E140" s="179"/>
      <c r="F140" s="179"/>
      <c r="G140" s="179"/>
      <c r="H140" s="179"/>
      <c r="I140" s="179"/>
      <c r="J140" s="179"/>
      <c r="K140" s="179"/>
    </row>
    <row r="141" spans="2:11">
      <c r="B141" s="179"/>
      <c r="C141" s="179"/>
      <c r="D141" s="179"/>
      <c r="E141" s="179"/>
      <c r="F141" s="179"/>
      <c r="G141" s="179"/>
      <c r="H141" s="179"/>
      <c r="I141" s="179"/>
      <c r="J141" s="179"/>
      <c r="K141" s="179"/>
    </row>
    <row r="142" spans="2:11">
      <c r="B142" s="179"/>
      <c r="C142" s="179"/>
      <c r="D142" s="179"/>
      <c r="E142" s="179"/>
      <c r="F142" s="179"/>
      <c r="G142" s="179"/>
      <c r="H142" s="179"/>
      <c r="I142" s="179"/>
      <c r="J142" s="179"/>
      <c r="K142" s="179"/>
    </row>
    <row r="143" spans="2:11">
      <c r="B143" s="179"/>
      <c r="C143" s="179"/>
      <c r="D143" s="179"/>
      <c r="E143" s="179"/>
      <c r="F143" s="179"/>
      <c r="G143" s="179"/>
      <c r="H143" s="179"/>
      <c r="I143" s="179"/>
      <c r="J143" s="179"/>
      <c r="K143" s="179"/>
    </row>
    <row r="144" spans="2:11">
      <c r="B144" s="179"/>
      <c r="C144" s="179"/>
      <c r="D144" s="179"/>
      <c r="E144" s="179"/>
      <c r="F144" s="179"/>
      <c r="G144" s="179"/>
      <c r="H144" s="179"/>
      <c r="I144" s="179"/>
      <c r="J144" s="179"/>
      <c r="K144" s="179"/>
    </row>
    <row r="145" spans="1:11">
      <c r="B145" s="179"/>
      <c r="C145" s="179"/>
      <c r="D145" s="179"/>
      <c r="E145" s="179"/>
      <c r="F145" s="179"/>
      <c r="G145" s="179"/>
      <c r="H145" s="179"/>
      <c r="I145" s="179"/>
      <c r="J145" s="179"/>
      <c r="K145" s="179"/>
    </row>
    <row r="146" spans="1:11">
      <c r="B146" s="179"/>
      <c r="C146" s="179"/>
      <c r="D146" s="179"/>
      <c r="E146" s="179"/>
      <c r="F146" s="179"/>
      <c r="G146" s="179"/>
      <c r="H146" s="179"/>
      <c r="I146" s="179"/>
      <c r="J146" s="179"/>
      <c r="K146" s="179"/>
    </row>
    <row r="147" spans="1:11">
      <c r="B147" s="179"/>
      <c r="C147" s="179"/>
      <c r="D147" s="179"/>
      <c r="E147" s="179"/>
      <c r="F147" s="179"/>
      <c r="G147" s="179"/>
      <c r="H147" s="179"/>
      <c r="I147" s="179"/>
      <c r="J147" s="179"/>
      <c r="K147" s="179"/>
    </row>
    <row r="148" spans="1:11">
      <c r="B148" s="179"/>
      <c r="C148" s="179"/>
      <c r="D148" s="179"/>
      <c r="E148" s="179"/>
      <c r="F148" s="179"/>
      <c r="G148" s="179"/>
      <c r="H148" s="179"/>
      <c r="I148" s="179"/>
      <c r="J148" s="179"/>
      <c r="K148" s="179"/>
    </row>
    <row r="149" spans="1:11">
      <c r="B149" s="179"/>
      <c r="C149" s="179"/>
      <c r="D149" s="179"/>
      <c r="E149" s="179"/>
      <c r="F149" s="179"/>
      <c r="G149" s="179"/>
      <c r="H149" s="179"/>
      <c r="I149" s="179"/>
      <c r="J149" s="179"/>
      <c r="K149" s="179"/>
    </row>
    <row r="150" spans="1:11">
      <c r="B150" s="179"/>
      <c r="C150" s="179"/>
      <c r="D150" s="179"/>
      <c r="E150" s="179"/>
      <c r="F150" s="179"/>
      <c r="G150" s="179"/>
      <c r="H150" s="179"/>
      <c r="I150" s="179"/>
      <c r="J150" s="179"/>
      <c r="K150" s="179"/>
    </row>
    <row r="151" spans="1:11">
      <c r="B151" s="179"/>
      <c r="C151" s="179"/>
      <c r="D151" s="179"/>
      <c r="E151" s="179"/>
      <c r="F151" s="179"/>
      <c r="G151" s="179"/>
      <c r="H151" s="179"/>
      <c r="I151" s="179"/>
      <c r="J151" s="179"/>
      <c r="K151" s="179"/>
    </row>
    <row r="152" spans="1:11">
      <c r="B152" s="179"/>
      <c r="C152" s="179"/>
      <c r="D152" s="179"/>
      <c r="E152" s="179"/>
      <c r="F152" s="179"/>
      <c r="G152" s="179"/>
      <c r="H152" s="179"/>
      <c r="I152" s="179"/>
      <c r="J152" s="179"/>
      <c r="K152" s="179"/>
    </row>
    <row r="153" spans="1:11">
      <c r="B153" s="179"/>
      <c r="C153" s="179"/>
      <c r="D153" s="179"/>
      <c r="E153" s="179"/>
      <c r="F153" s="179"/>
      <c r="G153" s="179"/>
      <c r="H153" s="179"/>
      <c r="I153" s="179"/>
      <c r="J153" s="179"/>
      <c r="K153" s="179"/>
    </row>
    <row r="154" spans="1:11">
      <c r="B154" s="179"/>
      <c r="C154" s="179"/>
      <c r="D154" s="179"/>
      <c r="E154" s="179"/>
      <c r="F154" s="179"/>
      <c r="G154" s="179"/>
      <c r="H154" s="179"/>
      <c r="I154" s="179"/>
      <c r="J154" s="179"/>
      <c r="K154" s="179"/>
    </row>
    <row r="155" spans="1:11">
      <c r="B155" s="179"/>
      <c r="C155" s="179"/>
      <c r="D155" s="179"/>
      <c r="E155" s="179"/>
      <c r="F155" s="179"/>
      <c r="G155" s="179"/>
      <c r="H155" s="179"/>
      <c r="I155" s="179"/>
      <c r="J155" s="179"/>
      <c r="K155" s="179"/>
    </row>
    <row r="156" spans="1:11">
      <c r="B156" s="179"/>
      <c r="C156" s="179"/>
      <c r="D156" s="179"/>
      <c r="E156" s="179"/>
      <c r="F156" s="179"/>
      <c r="G156" s="179"/>
      <c r="H156" s="179"/>
      <c r="I156" s="179"/>
      <c r="J156" s="179"/>
      <c r="K156" s="179"/>
    </row>
    <row r="157" spans="1:11">
      <c r="B157" s="179"/>
      <c r="C157" s="179"/>
      <c r="D157" s="179"/>
      <c r="E157" s="179"/>
      <c r="F157" s="179"/>
      <c r="G157" s="179"/>
      <c r="H157" s="179"/>
      <c r="I157" s="179"/>
      <c r="J157" s="179"/>
      <c r="K157" s="179"/>
    </row>
    <row r="158" spans="1:11">
      <c r="B158" s="179"/>
      <c r="C158" s="179"/>
      <c r="D158" s="179"/>
      <c r="E158" s="179"/>
      <c r="F158" s="179"/>
      <c r="G158" s="179"/>
      <c r="H158" s="179"/>
      <c r="I158" s="179"/>
      <c r="J158" s="179"/>
      <c r="K158" s="179"/>
    </row>
    <row r="159" spans="1:11">
      <c r="A159" s="433" t="s">
        <v>177</v>
      </c>
      <c r="B159" s="433"/>
      <c r="C159" s="433"/>
      <c r="D159" s="433"/>
      <c r="E159" s="433"/>
      <c r="F159" s="433"/>
      <c r="G159" s="433"/>
      <c r="H159" s="433"/>
      <c r="I159" s="433"/>
      <c r="J159" s="433"/>
      <c r="K159" s="433"/>
    </row>
    <row r="160" spans="1:11">
      <c r="A160" s="433" t="s">
        <v>493</v>
      </c>
      <c r="B160" s="433"/>
      <c r="C160" s="433"/>
      <c r="D160" s="433"/>
      <c r="E160" s="433"/>
      <c r="F160" s="433"/>
      <c r="G160" s="433"/>
      <c r="H160" s="433"/>
      <c r="I160" s="433"/>
      <c r="J160" s="433"/>
      <c r="K160" s="433"/>
    </row>
    <row r="161" spans="1:11">
      <c r="A161" s="433" t="s">
        <v>494</v>
      </c>
      <c r="B161" s="433"/>
      <c r="C161" s="433"/>
      <c r="D161" s="433"/>
      <c r="E161" s="433"/>
      <c r="F161" s="433"/>
      <c r="G161" s="433"/>
      <c r="H161" s="433"/>
      <c r="I161" s="433"/>
      <c r="J161" s="433"/>
      <c r="K161" s="433"/>
    </row>
    <row r="162" spans="1:11">
      <c r="A162" s="433"/>
      <c r="B162" s="433"/>
      <c r="C162" s="433"/>
      <c r="D162" s="433"/>
      <c r="E162" s="433"/>
      <c r="F162" s="433"/>
      <c r="G162" s="433"/>
      <c r="H162" s="433"/>
      <c r="I162" s="433"/>
      <c r="J162" s="433"/>
      <c r="K162" s="433"/>
    </row>
    <row r="164" spans="1:11">
      <c r="A164" s="433" t="s">
        <v>495</v>
      </c>
      <c r="B164" s="433"/>
      <c r="C164" s="433"/>
      <c r="D164" s="433"/>
      <c r="E164" s="433"/>
      <c r="F164" s="433"/>
      <c r="G164" s="433"/>
      <c r="H164" s="433"/>
      <c r="I164" s="433"/>
      <c r="J164" s="433"/>
      <c r="K164" s="433"/>
    </row>
    <row r="165" spans="1:11">
      <c r="A165" s="433"/>
      <c r="B165" s="433"/>
      <c r="C165" s="433"/>
      <c r="D165" s="433"/>
      <c r="E165" s="433"/>
      <c r="F165" s="433"/>
      <c r="G165" s="433"/>
      <c r="H165" s="433"/>
      <c r="I165" s="433"/>
      <c r="J165" s="433"/>
      <c r="K165" s="433"/>
    </row>
    <row r="166" spans="1:11">
      <c r="A166" s="433" t="s">
        <v>200</v>
      </c>
      <c r="B166" s="433"/>
      <c r="C166" s="433"/>
      <c r="D166" s="433"/>
      <c r="E166" s="433"/>
      <c r="F166" s="433"/>
      <c r="G166" s="433"/>
      <c r="H166" s="433"/>
      <c r="I166" s="433"/>
      <c r="J166" s="433"/>
      <c r="K166" s="433"/>
    </row>
  </sheetData>
  <mergeCells count="13">
    <mergeCell ref="A164:K164"/>
    <mergeCell ref="A165:K165"/>
    <mergeCell ref="A166:K166"/>
    <mergeCell ref="A6:K6"/>
    <mergeCell ref="A159:K159"/>
    <mergeCell ref="A160:K160"/>
    <mergeCell ref="A161:K161"/>
    <mergeCell ref="A162:K162"/>
    <mergeCell ref="A1:K1"/>
    <mergeCell ref="A2:K2"/>
    <mergeCell ref="A3:K3"/>
    <mergeCell ref="A4:K4"/>
    <mergeCell ref="A5:K5"/>
  </mergeCells>
  <pageMargins left="0.7" right="0.7" top="0.75" bottom="0.75" header="0.51180555555555496" footer="0.51180555555555496"/>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0000"/>
  </sheetPr>
  <dimension ref="A1:S56"/>
  <sheetViews>
    <sheetView topLeftCell="A4" zoomScaleNormal="100" workbookViewId="0">
      <selection activeCell="J7" sqref="J7"/>
    </sheetView>
  </sheetViews>
  <sheetFormatPr baseColWidth="10" defaultColWidth="10.85546875" defaultRowHeight="15"/>
  <cols>
    <col min="1" max="1" width="11.85546875" customWidth="1"/>
    <col min="2" max="3" width="14" customWidth="1"/>
    <col min="4" max="4" width="20.28515625" customWidth="1"/>
    <col min="5" max="5" width="15.5703125" customWidth="1"/>
    <col min="6" max="6" width="17.85546875" customWidth="1"/>
    <col min="7" max="7" width="14" customWidth="1"/>
    <col min="8" max="8" width="21.28515625" customWidth="1"/>
    <col min="9" max="9" width="16.42578125" customWidth="1"/>
    <col min="10" max="10" width="22.42578125" customWidth="1"/>
    <col min="11" max="16" width="12.85546875" customWidth="1"/>
    <col min="17" max="17" width="14" customWidth="1"/>
    <col min="257" max="257" width="11.85546875" customWidth="1"/>
    <col min="258" max="259" width="14" customWidth="1"/>
    <col min="260" max="260" width="20.28515625" customWidth="1"/>
    <col min="261" max="261" width="15.5703125" customWidth="1"/>
    <col min="262" max="262" width="17.85546875" customWidth="1"/>
    <col min="263" max="263" width="14" customWidth="1"/>
    <col min="264" max="264" width="21.28515625" customWidth="1"/>
    <col min="265" max="265" width="16.42578125" customWidth="1"/>
    <col min="266" max="266" width="22.42578125" customWidth="1"/>
    <col min="267" max="272" width="12.85546875" customWidth="1"/>
    <col min="273" max="273" width="14" customWidth="1"/>
    <col min="513" max="513" width="11.85546875" customWidth="1"/>
    <col min="514" max="515" width="14" customWidth="1"/>
    <col min="516" max="516" width="20.28515625" customWidth="1"/>
    <col min="517" max="517" width="15.5703125" customWidth="1"/>
    <col min="518" max="518" width="17.85546875" customWidth="1"/>
    <col min="519" max="519" width="14" customWidth="1"/>
    <col min="520" max="520" width="21.28515625" customWidth="1"/>
    <col min="521" max="521" width="16.42578125" customWidth="1"/>
    <col min="522" max="522" width="22.42578125" customWidth="1"/>
    <col min="523" max="528" width="12.85546875" customWidth="1"/>
    <col min="529" max="529" width="14" customWidth="1"/>
    <col min="769" max="769" width="11.85546875" customWidth="1"/>
    <col min="770" max="771" width="14" customWidth="1"/>
    <col min="772" max="772" width="20.28515625" customWidth="1"/>
    <col min="773" max="773" width="15.5703125" customWidth="1"/>
    <col min="774" max="774" width="17.85546875" customWidth="1"/>
    <col min="775" max="775" width="14" customWidth="1"/>
    <col min="776" max="776" width="21.28515625" customWidth="1"/>
    <col min="777" max="777" width="16.42578125" customWidth="1"/>
    <col min="778" max="778" width="22.42578125" customWidth="1"/>
    <col min="779" max="784" width="12.85546875" customWidth="1"/>
    <col min="785" max="785" width="14" customWidth="1"/>
  </cols>
  <sheetData>
    <row r="1" spans="1:19" ht="15.75">
      <c r="A1" s="258"/>
      <c r="B1" s="258"/>
      <c r="C1" s="258"/>
      <c r="D1" s="258"/>
      <c r="E1" s="258"/>
      <c r="F1" s="258"/>
      <c r="G1" s="258"/>
    </row>
    <row r="2" spans="1:19" ht="15" customHeight="1">
      <c r="A2" s="453" t="s">
        <v>496</v>
      </c>
      <c r="B2" s="453"/>
      <c r="C2" s="453"/>
      <c r="D2" s="453"/>
      <c r="E2" s="453"/>
      <c r="F2" s="453"/>
      <c r="G2" s="453"/>
      <c r="H2" s="453"/>
    </row>
    <row r="3" spans="1:19">
      <c r="J3" s="259"/>
    </row>
    <row r="4" spans="1:19" ht="15.75">
      <c r="A4" s="260" t="s">
        <v>497</v>
      </c>
    </row>
    <row r="5" spans="1:19" ht="9" customHeight="1"/>
    <row r="6" spans="1:19" s="265" customFormat="1" ht="30" customHeight="1">
      <c r="A6" s="261"/>
      <c r="B6" s="262" t="s">
        <v>227</v>
      </c>
      <c r="C6" s="454" t="s">
        <v>498</v>
      </c>
      <c r="D6" s="454"/>
      <c r="E6" s="454"/>
      <c r="F6" s="454"/>
      <c r="G6" s="454" t="s">
        <v>499</v>
      </c>
      <c r="H6" s="454"/>
      <c r="I6" s="454"/>
      <c r="J6" s="263"/>
      <c r="K6" s="264" t="s">
        <v>500</v>
      </c>
      <c r="M6" s="265" t="s">
        <v>501</v>
      </c>
    </row>
    <row r="7" spans="1:19">
      <c r="A7" s="266"/>
      <c r="B7" s="267"/>
      <c r="C7" s="268" t="s">
        <v>50</v>
      </c>
      <c r="D7" s="269" t="s">
        <v>502</v>
      </c>
      <c r="E7" s="269" t="s">
        <v>503</v>
      </c>
      <c r="F7" s="270" t="s">
        <v>504</v>
      </c>
      <c r="G7" s="268" t="s">
        <v>50</v>
      </c>
      <c r="H7" s="269" t="s">
        <v>502</v>
      </c>
      <c r="I7" s="270" t="s">
        <v>503</v>
      </c>
      <c r="J7" s="271"/>
      <c r="K7" s="264"/>
      <c r="L7" s="272" t="s">
        <v>505</v>
      </c>
      <c r="M7" s="273" t="s">
        <v>506</v>
      </c>
      <c r="P7" t="s">
        <v>507</v>
      </c>
      <c r="Q7" t="s">
        <v>507</v>
      </c>
    </row>
    <row r="8" spans="1:19" ht="15.75">
      <c r="A8" s="274">
        <v>2003</v>
      </c>
      <c r="B8" s="275">
        <v>25221</v>
      </c>
      <c r="C8" s="276">
        <v>10860</v>
      </c>
      <c r="D8" s="277">
        <v>8560</v>
      </c>
      <c r="E8" s="277">
        <v>445</v>
      </c>
      <c r="F8" s="278">
        <v>1855</v>
      </c>
      <c r="G8" s="276">
        <v>14361</v>
      </c>
      <c r="H8" s="277">
        <v>13302</v>
      </c>
      <c r="I8" s="278">
        <v>1059</v>
      </c>
      <c r="J8" s="279"/>
      <c r="K8" s="280" t="s">
        <v>118</v>
      </c>
      <c r="L8" s="281">
        <f t="shared" ref="L8:L22" si="0">C8/$B8*100</f>
        <v>43.059355299155463</v>
      </c>
      <c r="M8" s="282">
        <f t="shared" ref="M8:M22" si="1">D8/$B8*100</f>
        <v>33.939970659371163</v>
      </c>
      <c r="N8" s="282">
        <f t="shared" ref="N8:N22" si="2">E8/$B8*100</f>
        <v>1.7644026803060942</v>
      </c>
      <c r="O8" s="282">
        <f t="shared" ref="O8:O22" si="3">F8/$B8*100</f>
        <v>7.3549819594782129</v>
      </c>
      <c r="P8" s="281">
        <f t="shared" ref="P8:P22" si="4">G8/$B8*100</f>
        <v>56.940644700844537</v>
      </c>
      <c r="Q8" s="282">
        <f t="shared" ref="Q8:Q22" si="5">H8/$B8*100</f>
        <v>52.741762816700366</v>
      </c>
      <c r="R8" s="282">
        <f t="shared" ref="R8:R22" si="6">I8/$B8*100</f>
        <v>4.198881884144166</v>
      </c>
      <c r="S8" s="281" t="e">
        <f t="shared" ref="S8:S22" si="7">K8/$B8*100</f>
        <v>#VALUE!</v>
      </c>
    </row>
    <row r="9" spans="1:19" ht="15.75">
      <c r="A9" s="274">
        <v>2004</v>
      </c>
      <c r="B9" s="275">
        <v>24521</v>
      </c>
      <c r="C9" s="276">
        <v>11119</v>
      </c>
      <c r="D9" s="277">
        <v>8770</v>
      </c>
      <c r="E9" s="277">
        <v>463</v>
      </c>
      <c r="F9" s="278">
        <v>1886</v>
      </c>
      <c r="G9" s="276">
        <v>13390</v>
      </c>
      <c r="H9" s="277">
        <v>12442</v>
      </c>
      <c r="I9" s="278">
        <v>948</v>
      </c>
      <c r="J9" s="279"/>
      <c r="K9" s="280">
        <v>12</v>
      </c>
      <c r="L9" s="281">
        <f t="shared" si="0"/>
        <v>45.344806492394277</v>
      </c>
      <c r="M9" s="282">
        <f t="shared" si="1"/>
        <v>35.765262428122838</v>
      </c>
      <c r="N9" s="282">
        <f t="shared" si="2"/>
        <v>1.8881774805268954</v>
      </c>
      <c r="O9" s="282">
        <f t="shared" si="3"/>
        <v>7.6913665837445455</v>
      </c>
      <c r="P9" s="281">
        <f t="shared" si="4"/>
        <v>54.606255862322094</v>
      </c>
      <c r="Q9" s="282">
        <f t="shared" si="5"/>
        <v>50.740181884914968</v>
      </c>
      <c r="R9" s="282">
        <f t="shared" si="6"/>
        <v>3.8660739774071202</v>
      </c>
      <c r="S9" s="281">
        <f t="shared" si="7"/>
        <v>4.8937645283634437E-2</v>
      </c>
    </row>
    <row r="10" spans="1:19" ht="15.75">
      <c r="A10" s="274">
        <v>2005</v>
      </c>
      <c r="B10" s="275">
        <v>25946</v>
      </c>
      <c r="C10" s="276">
        <v>11578</v>
      </c>
      <c r="D10" s="277">
        <v>9075</v>
      </c>
      <c r="E10" s="277">
        <v>527</v>
      </c>
      <c r="F10" s="278">
        <v>1976</v>
      </c>
      <c r="G10" s="276">
        <v>14368</v>
      </c>
      <c r="H10" s="277">
        <v>13356</v>
      </c>
      <c r="I10" s="278">
        <v>1012</v>
      </c>
      <c r="J10" s="279"/>
      <c r="K10" s="280" t="s">
        <v>118</v>
      </c>
      <c r="L10" s="281">
        <f t="shared" si="0"/>
        <v>44.62344870114854</v>
      </c>
      <c r="M10" s="282">
        <f t="shared" si="1"/>
        <v>34.976489632313267</v>
      </c>
      <c r="N10" s="282">
        <f t="shared" si="2"/>
        <v>2.0311416017883293</v>
      </c>
      <c r="O10" s="282">
        <f t="shared" si="3"/>
        <v>7.6158174670469441</v>
      </c>
      <c r="P10" s="281">
        <f t="shared" si="4"/>
        <v>55.37655129885146</v>
      </c>
      <c r="Q10" s="282">
        <f t="shared" si="5"/>
        <v>51.476142758035927</v>
      </c>
      <c r="R10" s="282">
        <f t="shared" si="6"/>
        <v>3.90040854081554</v>
      </c>
      <c r="S10" s="281" t="e">
        <f t="shared" si="7"/>
        <v>#VALUE!</v>
      </c>
    </row>
    <row r="11" spans="1:19" ht="15.75">
      <c r="A11" s="274">
        <v>2006</v>
      </c>
      <c r="B11" s="275">
        <v>27931</v>
      </c>
      <c r="C11" s="276">
        <v>12025</v>
      </c>
      <c r="D11" s="277">
        <v>9477</v>
      </c>
      <c r="E11" s="277">
        <v>526</v>
      </c>
      <c r="F11" s="278">
        <v>2022</v>
      </c>
      <c r="G11" s="276">
        <v>15747</v>
      </c>
      <c r="H11" s="277">
        <v>14677</v>
      </c>
      <c r="I11" s="278">
        <v>1070</v>
      </c>
      <c r="J11" s="279"/>
      <c r="K11" s="280">
        <v>159</v>
      </c>
      <c r="L11" s="281">
        <f t="shared" si="0"/>
        <v>43.052522287064555</v>
      </c>
      <c r="M11" s="282">
        <f t="shared" si="1"/>
        <v>33.930041888940607</v>
      </c>
      <c r="N11" s="282">
        <f t="shared" si="2"/>
        <v>1.8832122014965451</v>
      </c>
      <c r="O11" s="282">
        <f t="shared" si="3"/>
        <v>7.2392681966274033</v>
      </c>
      <c r="P11" s="281">
        <f t="shared" si="4"/>
        <v>56.378217750886115</v>
      </c>
      <c r="Q11" s="282">
        <f t="shared" si="5"/>
        <v>52.54734882388744</v>
      </c>
      <c r="R11" s="282">
        <f t="shared" si="6"/>
        <v>3.8308689269986753</v>
      </c>
      <c r="S11" s="281">
        <f t="shared" si="7"/>
        <v>0.56925996204933582</v>
      </c>
    </row>
    <row r="12" spans="1:19" ht="15.75">
      <c r="A12" s="274">
        <v>2007</v>
      </c>
      <c r="B12" s="275">
        <v>28352</v>
      </c>
      <c r="C12" s="276">
        <v>13170</v>
      </c>
      <c r="D12" s="277">
        <v>10472</v>
      </c>
      <c r="E12" s="277">
        <v>608</v>
      </c>
      <c r="F12" s="278">
        <v>2090</v>
      </c>
      <c r="G12" s="276">
        <v>15011</v>
      </c>
      <c r="H12" s="277">
        <v>13937</v>
      </c>
      <c r="I12" s="278">
        <v>1074</v>
      </c>
      <c r="J12" s="279"/>
      <c r="K12" s="280">
        <v>171</v>
      </c>
      <c r="L12" s="281">
        <f t="shared" si="0"/>
        <v>46.45174943566591</v>
      </c>
      <c r="M12" s="282">
        <f t="shared" si="1"/>
        <v>36.935665914221218</v>
      </c>
      <c r="N12" s="282">
        <f t="shared" si="2"/>
        <v>2.144469525959368</v>
      </c>
      <c r="O12" s="282">
        <f t="shared" si="3"/>
        <v>7.3716139954853279</v>
      </c>
      <c r="P12" s="281">
        <f t="shared" si="4"/>
        <v>52.945118510158018</v>
      </c>
      <c r="Q12" s="282">
        <f t="shared" si="5"/>
        <v>49.157025959367942</v>
      </c>
      <c r="R12" s="282">
        <f t="shared" si="6"/>
        <v>3.7880925507900676</v>
      </c>
      <c r="S12" s="281">
        <f t="shared" si="7"/>
        <v>0.60313205417607219</v>
      </c>
    </row>
    <row r="13" spans="1:19" ht="15.75">
      <c r="A13" s="283">
        <v>2008</v>
      </c>
      <c r="B13" s="284">
        <v>24119</v>
      </c>
      <c r="C13" s="285">
        <v>12497</v>
      </c>
      <c r="D13" s="286">
        <v>9659</v>
      </c>
      <c r="E13" s="286">
        <v>615</v>
      </c>
      <c r="F13" s="287">
        <v>2223</v>
      </c>
      <c r="G13" s="285">
        <v>11430</v>
      </c>
      <c r="H13" s="286">
        <v>10509</v>
      </c>
      <c r="I13" s="287">
        <v>921</v>
      </c>
      <c r="J13" s="288"/>
      <c r="K13" s="289">
        <v>192</v>
      </c>
      <c r="L13" s="290">
        <f t="shared" si="0"/>
        <v>51.813922633608357</v>
      </c>
      <c r="M13" s="291">
        <f t="shared" si="1"/>
        <v>40.047265641195736</v>
      </c>
      <c r="N13" s="291">
        <f t="shared" si="2"/>
        <v>2.5498569592437499</v>
      </c>
      <c r="O13" s="291">
        <f t="shared" si="3"/>
        <v>9.2168000331688695</v>
      </c>
      <c r="P13" s="290">
        <f t="shared" si="4"/>
        <v>47.390024462042376</v>
      </c>
      <c r="Q13" s="291">
        <f t="shared" si="5"/>
        <v>43.571458186491981</v>
      </c>
      <c r="R13" s="291">
        <f t="shared" si="6"/>
        <v>3.818566275550396</v>
      </c>
      <c r="S13" s="290">
        <f t="shared" si="7"/>
        <v>0.79605290434926823</v>
      </c>
    </row>
    <row r="14" spans="1:19" ht="15.75">
      <c r="A14" s="283">
        <v>2009</v>
      </c>
      <c r="B14" s="284">
        <v>17851</v>
      </c>
      <c r="C14" s="285">
        <v>10644</v>
      </c>
      <c r="D14" s="286">
        <v>8234</v>
      </c>
      <c r="E14" s="286">
        <v>605</v>
      </c>
      <c r="F14" s="287">
        <v>1805</v>
      </c>
      <c r="G14" s="285">
        <v>6986</v>
      </c>
      <c r="H14" s="286">
        <v>6231</v>
      </c>
      <c r="I14" s="287">
        <v>755</v>
      </c>
      <c r="J14" s="288"/>
      <c r="K14" s="289">
        <v>221</v>
      </c>
      <c r="L14" s="290">
        <f t="shared" si="0"/>
        <v>59.626911657610215</v>
      </c>
      <c r="M14" s="291">
        <f t="shared" si="1"/>
        <v>46.126267435997981</v>
      </c>
      <c r="N14" s="291">
        <f t="shared" si="2"/>
        <v>3.3891658730603327</v>
      </c>
      <c r="O14" s="291">
        <f t="shared" si="3"/>
        <v>10.111478348551902</v>
      </c>
      <c r="P14" s="290">
        <f t="shared" si="4"/>
        <v>39.135062461486754</v>
      </c>
      <c r="Q14" s="291">
        <f t="shared" si="5"/>
        <v>34.905607528989975</v>
      </c>
      <c r="R14" s="291">
        <f t="shared" si="6"/>
        <v>4.229454932496779</v>
      </c>
      <c r="S14" s="290">
        <f t="shared" si="7"/>
        <v>1.2380258809030307</v>
      </c>
    </row>
    <row r="15" spans="1:19" ht="15.75">
      <c r="A15" s="283">
        <v>2010</v>
      </c>
      <c r="B15" s="284">
        <v>16542</v>
      </c>
      <c r="C15" s="285">
        <v>9951</v>
      </c>
      <c r="D15" s="286">
        <v>7477</v>
      </c>
      <c r="E15" s="286">
        <v>602</v>
      </c>
      <c r="F15" s="287">
        <v>1872</v>
      </c>
      <c r="G15" s="285">
        <v>6392</v>
      </c>
      <c r="H15" s="286">
        <v>5587</v>
      </c>
      <c r="I15" s="287">
        <v>805</v>
      </c>
      <c r="J15" s="288"/>
      <c r="K15" s="289">
        <v>199</v>
      </c>
      <c r="L15" s="290">
        <f t="shared" si="0"/>
        <v>60.155966630395355</v>
      </c>
      <c r="M15" s="291">
        <f t="shared" si="1"/>
        <v>45.200096723491718</v>
      </c>
      <c r="N15" s="291">
        <f t="shared" si="2"/>
        <v>3.6392213758916698</v>
      </c>
      <c r="O15" s="291">
        <f t="shared" si="3"/>
        <v>11.316648531011969</v>
      </c>
      <c r="P15" s="290">
        <f t="shared" si="4"/>
        <v>38.641034941361383</v>
      </c>
      <c r="Q15" s="291">
        <f t="shared" si="5"/>
        <v>33.774634264296942</v>
      </c>
      <c r="R15" s="291">
        <f t="shared" si="6"/>
        <v>4.8664006770644423</v>
      </c>
      <c r="S15" s="290">
        <f t="shared" si="7"/>
        <v>1.2029984282432595</v>
      </c>
    </row>
    <row r="16" spans="1:19" ht="15.75">
      <c r="A16" s="283">
        <v>2011</v>
      </c>
      <c r="B16" s="284">
        <v>15351</v>
      </c>
      <c r="C16" s="285">
        <v>9368</v>
      </c>
      <c r="D16" s="286">
        <v>6779</v>
      </c>
      <c r="E16" s="286">
        <v>576</v>
      </c>
      <c r="F16" s="287">
        <v>2013</v>
      </c>
      <c r="G16" s="285">
        <v>5745</v>
      </c>
      <c r="H16" s="286">
        <v>4935</v>
      </c>
      <c r="I16" s="287">
        <v>810</v>
      </c>
      <c r="J16" s="288"/>
      <c r="K16" s="289">
        <v>238</v>
      </c>
      <c r="L16" s="290">
        <f t="shared" si="0"/>
        <v>61.025340368705628</v>
      </c>
      <c r="M16" s="291">
        <f t="shared" si="1"/>
        <v>44.159989577226241</v>
      </c>
      <c r="N16" s="291">
        <f t="shared" si="2"/>
        <v>3.7521985538401408</v>
      </c>
      <c r="O16" s="291">
        <f t="shared" si="3"/>
        <v>13.113152237639241</v>
      </c>
      <c r="P16" s="290">
        <f t="shared" si="4"/>
        <v>37.424272034395152</v>
      </c>
      <c r="Q16" s="291">
        <f t="shared" si="5"/>
        <v>32.147742818057459</v>
      </c>
      <c r="R16" s="291">
        <f t="shared" si="6"/>
        <v>5.276529216337698</v>
      </c>
      <c r="S16" s="290">
        <f t="shared" si="7"/>
        <v>1.5503875968992249</v>
      </c>
    </row>
    <row r="17" spans="1:19" ht="15.75">
      <c r="A17" s="283">
        <v>2012</v>
      </c>
      <c r="B17" s="284">
        <v>12708</v>
      </c>
      <c r="C17" s="285">
        <v>7931</v>
      </c>
      <c r="D17" s="286">
        <v>5637</v>
      </c>
      <c r="E17" s="286">
        <v>562</v>
      </c>
      <c r="F17" s="287">
        <v>1732</v>
      </c>
      <c r="G17" s="285">
        <v>4545</v>
      </c>
      <c r="H17" s="286">
        <v>3871</v>
      </c>
      <c r="I17" s="287">
        <v>674</v>
      </c>
      <c r="J17" s="288"/>
      <c r="K17" s="289">
        <v>232</v>
      </c>
      <c r="L17" s="290">
        <f t="shared" si="0"/>
        <v>62.409505823103558</v>
      </c>
      <c r="M17" s="291">
        <f t="shared" si="1"/>
        <v>44.357884796978283</v>
      </c>
      <c r="N17" s="291">
        <f t="shared" si="2"/>
        <v>4.4224110796348759</v>
      </c>
      <c r="O17" s="291">
        <f t="shared" si="3"/>
        <v>13.6292099464904</v>
      </c>
      <c r="P17" s="290">
        <f t="shared" si="4"/>
        <v>35.76487252124646</v>
      </c>
      <c r="Q17" s="291">
        <f t="shared" si="5"/>
        <v>30.46112684922883</v>
      </c>
      <c r="R17" s="291">
        <f t="shared" si="6"/>
        <v>5.3037456720176266</v>
      </c>
      <c r="S17" s="290">
        <f t="shared" si="7"/>
        <v>1.8256216556499842</v>
      </c>
    </row>
    <row r="18" spans="1:19" ht="15.75">
      <c r="A18" s="292">
        <v>2013</v>
      </c>
      <c r="B18" s="284">
        <v>13371</v>
      </c>
      <c r="C18" s="285">
        <v>8217</v>
      </c>
      <c r="D18" s="286">
        <v>5695</v>
      </c>
      <c r="E18" s="286">
        <v>564</v>
      </c>
      <c r="F18" s="287">
        <v>1958</v>
      </c>
      <c r="G18" s="285">
        <v>4938</v>
      </c>
      <c r="H18" s="286">
        <v>4136</v>
      </c>
      <c r="I18" s="287">
        <v>802</v>
      </c>
      <c r="J18" s="288"/>
      <c r="K18" s="289">
        <v>216</v>
      </c>
      <c r="L18" s="290">
        <f t="shared" si="0"/>
        <v>61.453892752972848</v>
      </c>
      <c r="M18" s="291">
        <f t="shared" si="1"/>
        <v>42.592177099693366</v>
      </c>
      <c r="N18" s="291">
        <f t="shared" si="2"/>
        <v>4.2180839129459278</v>
      </c>
      <c r="O18" s="291">
        <f t="shared" si="3"/>
        <v>14.643631740333557</v>
      </c>
      <c r="P18" s="290">
        <f t="shared" si="4"/>
        <v>36.930670854835093</v>
      </c>
      <c r="Q18" s="291">
        <f t="shared" si="5"/>
        <v>30.932615361603471</v>
      </c>
      <c r="R18" s="291">
        <f t="shared" si="6"/>
        <v>5.9980554932316208</v>
      </c>
      <c r="S18" s="290">
        <f t="shared" si="7"/>
        <v>1.6154363921920576</v>
      </c>
    </row>
    <row r="19" spans="1:19" ht="15.75">
      <c r="A19" s="292">
        <v>2014</v>
      </c>
      <c r="B19" s="284">
        <v>14766</v>
      </c>
      <c r="C19" s="285">
        <v>8740</v>
      </c>
      <c r="D19" s="286">
        <v>5910</v>
      </c>
      <c r="E19" s="286">
        <v>590</v>
      </c>
      <c r="F19" s="287">
        <v>2240</v>
      </c>
      <c r="G19" s="285">
        <v>5807</v>
      </c>
      <c r="H19" s="286">
        <v>4909</v>
      </c>
      <c r="I19" s="287">
        <v>898</v>
      </c>
      <c r="J19" s="288"/>
      <c r="K19" s="289">
        <v>219</v>
      </c>
      <c r="L19" s="290">
        <f t="shared" si="0"/>
        <v>59.190031152647968</v>
      </c>
      <c r="M19" s="291">
        <f t="shared" si="1"/>
        <v>40.02438033319789</v>
      </c>
      <c r="N19" s="291">
        <f t="shared" si="2"/>
        <v>3.9956657185425981</v>
      </c>
      <c r="O19" s="291">
        <f t="shared" si="3"/>
        <v>15.169985100907491</v>
      </c>
      <c r="P19" s="290">
        <f t="shared" si="4"/>
        <v>39.326831911147231</v>
      </c>
      <c r="Q19" s="291">
        <f t="shared" si="5"/>
        <v>33.245293241229852</v>
      </c>
      <c r="R19" s="291">
        <f t="shared" si="6"/>
        <v>6.0815386699173777</v>
      </c>
      <c r="S19" s="290">
        <f t="shared" si="7"/>
        <v>1.4831369362047948</v>
      </c>
    </row>
    <row r="20" spans="1:19" ht="15.75">
      <c r="A20" s="293">
        <v>2015</v>
      </c>
      <c r="B20" s="275">
        <v>16356</v>
      </c>
      <c r="C20" s="276">
        <v>9051</v>
      </c>
      <c r="D20" s="277">
        <v>6038</v>
      </c>
      <c r="E20" s="277">
        <v>618</v>
      </c>
      <c r="F20" s="278">
        <v>2395</v>
      </c>
      <c r="G20" s="276">
        <v>7115</v>
      </c>
      <c r="H20" s="277">
        <v>6152</v>
      </c>
      <c r="I20" s="278">
        <v>963</v>
      </c>
      <c r="J20" s="279"/>
      <c r="K20" s="280">
        <v>190</v>
      </c>
      <c r="L20" s="281">
        <f t="shared" si="0"/>
        <v>55.337490829053557</v>
      </c>
      <c r="M20" s="282">
        <f t="shared" si="1"/>
        <v>36.916116409880168</v>
      </c>
      <c r="N20" s="282">
        <f t="shared" si="2"/>
        <v>3.778429933969186</v>
      </c>
      <c r="O20" s="282">
        <f t="shared" si="3"/>
        <v>14.642944485204207</v>
      </c>
      <c r="P20" s="281">
        <f t="shared" si="4"/>
        <v>43.500855955001221</v>
      </c>
      <c r="Q20" s="282">
        <f t="shared" si="5"/>
        <v>37.613108339447301</v>
      </c>
      <c r="R20" s="282">
        <f t="shared" si="6"/>
        <v>5.8877476155539252</v>
      </c>
      <c r="S20" s="281">
        <f t="shared" si="7"/>
        <v>1.1616532159452189</v>
      </c>
    </row>
    <row r="21" spans="1:19" ht="15.75">
      <c r="A21" s="293">
        <v>2016</v>
      </c>
      <c r="B21" s="275">
        <v>18480</v>
      </c>
      <c r="C21" s="276">
        <v>9807</v>
      </c>
      <c r="D21" s="277">
        <v>6294</v>
      </c>
      <c r="E21" s="277">
        <v>760</v>
      </c>
      <c r="F21" s="278">
        <v>2753</v>
      </c>
      <c r="G21" s="276">
        <v>8466</v>
      </c>
      <c r="H21" s="277">
        <v>7388</v>
      </c>
      <c r="I21" s="278">
        <v>1078</v>
      </c>
      <c r="J21" s="279"/>
      <c r="K21" s="280">
        <v>207</v>
      </c>
      <c r="L21" s="281">
        <f t="shared" si="0"/>
        <v>53.068181818181813</v>
      </c>
      <c r="M21" s="282">
        <f t="shared" si="1"/>
        <v>34.058441558441558</v>
      </c>
      <c r="N21" s="282">
        <f t="shared" si="2"/>
        <v>4.112554112554113</v>
      </c>
      <c r="O21" s="282">
        <f t="shared" si="3"/>
        <v>14.897186147186147</v>
      </c>
      <c r="P21" s="281">
        <f t="shared" si="4"/>
        <v>45.811688311688314</v>
      </c>
      <c r="Q21" s="282">
        <f t="shared" si="5"/>
        <v>39.978354978354979</v>
      </c>
      <c r="R21" s="282">
        <f t="shared" si="6"/>
        <v>5.833333333333333</v>
      </c>
      <c r="S21" s="281">
        <f t="shared" si="7"/>
        <v>1.1201298701298701</v>
      </c>
    </row>
    <row r="22" spans="1:19" ht="15.75">
      <c r="A22" s="293">
        <v>2017</v>
      </c>
      <c r="B22" s="275">
        <v>20179</v>
      </c>
      <c r="C22" s="294">
        <v>10254</v>
      </c>
      <c r="D22" s="295">
        <v>6638</v>
      </c>
      <c r="E22" s="295">
        <v>678</v>
      </c>
      <c r="F22" s="296">
        <v>2938</v>
      </c>
      <c r="G22" s="294">
        <v>9717</v>
      </c>
      <c r="H22" s="295">
        <v>8582</v>
      </c>
      <c r="I22" s="296">
        <v>1135</v>
      </c>
      <c r="J22" s="297"/>
      <c r="K22" s="280">
        <v>208</v>
      </c>
      <c r="L22" s="281">
        <f t="shared" si="0"/>
        <v>50.815203924872385</v>
      </c>
      <c r="M22" s="282">
        <f t="shared" si="1"/>
        <v>32.895584518558898</v>
      </c>
      <c r="N22" s="282">
        <f t="shared" si="2"/>
        <v>3.3599286386837806</v>
      </c>
      <c r="O22" s="282">
        <f t="shared" si="3"/>
        <v>14.559690767629712</v>
      </c>
      <c r="P22" s="281">
        <f t="shared" si="4"/>
        <v>48.154021507507807</v>
      </c>
      <c r="Q22" s="282">
        <f t="shared" si="5"/>
        <v>42.529362208236286</v>
      </c>
      <c r="R22" s="282">
        <f t="shared" si="6"/>
        <v>5.6246592992715199</v>
      </c>
      <c r="S22" s="281">
        <f t="shared" si="7"/>
        <v>1.0307745676198028</v>
      </c>
    </row>
    <row r="23" spans="1:19" ht="15.75">
      <c r="A23" s="298"/>
      <c r="B23" s="280"/>
      <c r="C23" s="299"/>
      <c r="D23" s="299"/>
      <c r="E23" s="299"/>
      <c r="F23" s="299"/>
      <c r="G23" s="299"/>
      <c r="H23" s="299"/>
      <c r="I23" s="299"/>
      <c r="J23" s="280"/>
      <c r="K23" s="281"/>
      <c r="L23" s="281"/>
      <c r="M23" s="281"/>
      <c r="N23" s="281"/>
      <c r="O23" s="281"/>
      <c r="P23" s="281"/>
      <c r="Q23" s="281"/>
      <c r="R23" s="281"/>
    </row>
    <row r="24" spans="1:19" ht="15.75">
      <c r="A24" s="298"/>
      <c r="B24" s="280"/>
      <c r="C24" s="280"/>
      <c r="D24" s="280"/>
      <c r="E24" s="280"/>
      <c r="F24" s="280"/>
      <c r="G24" s="280"/>
      <c r="H24" s="280"/>
      <c r="I24" s="280"/>
      <c r="J24" s="280"/>
      <c r="K24" s="281"/>
      <c r="L24" s="281"/>
      <c r="M24" s="281"/>
      <c r="N24" s="281"/>
      <c r="O24" s="281"/>
      <c r="P24" s="281"/>
      <c r="Q24" s="281"/>
      <c r="R24" s="281"/>
    </row>
    <row r="25" spans="1:19" ht="15.75">
      <c r="A25" s="298"/>
      <c r="B25" s="280"/>
      <c r="C25" s="280"/>
      <c r="D25" s="280"/>
      <c r="E25" s="280"/>
      <c r="F25" s="280"/>
      <c r="G25" s="280"/>
      <c r="H25" s="280"/>
      <c r="I25" s="280"/>
      <c r="J25" s="280"/>
      <c r="K25" s="281"/>
      <c r="L25" s="281"/>
      <c r="M25" s="281"/>
      <c r="N25" s="281"/>
      <c r="O25" s="281"/>
      <c r="P25" s="281"/>
      <c r="Q25" s="281"/>
      <c r="R25" s="281"/>
    </row>
    <row r="26" spans="1:19" ht="15.75">
      <c r="A26" s="298"/>
      <c r="B26" s="280"/>
      <c r="C26" s="280"/>
      <c r="D26" s="280"/>
      <c r="E26" s="455" t="s">
        <v>166</v>
      </c>
      <c r="F26" s="455"/>
      <c r="G26" s="455"/>
      <c r="H26" s="455"/>
      <c r="I26" s="455"/>
      <c r="J26" s="455"/>
      <c r="K26" s="455"/>
      <c r="L26" s="455"/>
      <c r="M26" s="455"/>
      <c r="N26" s="455"/>
      <c r="O26" s="455"/>
      <c r="P26" s="281"/>
      <c r="Q26" s="281"/>
      <c r="R26" s="281"/>
    </row>
    <row r="27" spans="1:19">
      <c r="E27" s="456" t="s">
        <v>167</v>
      </c>
      <c r="F27" s="456"/>
      <c r="G27" s="456"/>
      <c r="H27" s="456"/>
      <c r="I27" s="456"/>
      <c r="J27" s="456"/>
      <c r="K27" s="456"/>
      <c r="L27" s="456"/>
      <c r="M27" s="456"/>
      <c r="N27" s="456"/>
      <c r="O27" s="456"/>
    </row>
    <row r="28" spans="1:19">
      <c r="A28" s="300" t="s">
        <v>508</v>
      </c>
      <c r="E28" s="452"/>
      <c r="F28" s="452"/>
      <c r="G28" s="452"/>
      <c r="H28" s="452"/>
      <c r="I28" s="452"/>
      <c r="J28" s="452"/>
      <c r="K28" s="452"/>
      <c r="L28" s="452"/>
      <c r="M28" s="452"/>
      <c r="N28" s="452"/>
      <c r="O28" s="452"/>
    </row>
    <row r="29" spans="1:19">
      <c r="A29" s="300" t="s">
        <v>509</v>
      </c>
      <c r="E29" s="426" t="s">
        <v>510</v>
      </c>
      <c r="F29" s="426"/>
      <c r="G29" s="426"/>
      <c r="H29" s="426"/>
      <c r="I29" s="426"/>
      <c r="J29" s="426"/>
      <c r="K29" s="426"/>
      <c r="L29" s="426"/>
      <c r="M29" s="426"/>
      <c r="N29" s="426"/>
      <c r="O29" s="426"/>
    </row>
    <row r="30" spans="1:19">
      <c r="A30" s="300" t="s">
        <v>511</v>
      </c>
      <c r="E30" s="427" t="s">
        <v>236</v>
      </c>
      <c r="F30" s="427"/>
      <c r="G30" s="427"/>
      <c r="H30" s="427"/>
      <c r="I30" s="427"/>
      <c r="J30" s="427"/>
      <c r="K30" s="427"/>
      <c r="L30" s="427"/>
      <c r="M30" s="427"/>
      <c r="N30" s="427"/>
      <c r="O30" s="427"/>
    </row>
    <row r="31" spans="1:19">
      <c r="E31" s="452"/>
      <c r="F31" s="452"/>
      <c r="G31" s="452"/>
      <c r="H31" s="452"/>
      <c r="I31" s="452"/>
      <c r="J31" s="452"/>
      <c r="K31" s="452"/>
      <c r="L31" s="452"/>
      <c r="M31" s="452"/>
      <c r="N31" s="452"/>
      <c r="O31" s="452"/>
    </row>
    <row r="32" spans="1:19" ht="26.25">
      <c r="A32" s="300" t="s">
        <v>512</v>
      </c>
      <c r="E32" s="301" t="s">
        <v>30</v>
      </c>
      <c r="F32" s="302" t="s">
        <v>513</v>
      </c>
      <c r="G32" s="302" t="s">
        <v>514</v>
      </c>
    </row>
    <row r="33" spans="1:14">
      <c r="E33" s="301" t="s">
        <v>30</v>
      </c>
      <c r="F33" s="303" t="s">
        <v>237</v>
      </c>
      <c r="G33" s="303" t="s">
        <v>237</v>
      </c>
    </row>
    <row r="34" spans="1:14" ht="26.25">
      <c r="A34" s="304" t="s">
        <v>515</v>
      </c>
      <c r="E34" s="301" t="s">
        <v>30</v>
      </c>
      <c r="F34" s="303" t="s">
        <v>382</v>
      </c>
      <c r="G34" s="303" t="s">
        <v>382</v>
      </c>
    </row>
    <row r="35" spans="1:14" ht="26.25">
      <c r="A35" s="304" t="s">
        <v>516</v>
      </c>
      <c r="E35" s="301" t="s">
        <v>30</v>
      </c>
      <c r="F35" s="303" t="s">
        <v>517</v>
      </c>
      <c r="G35" s="303" t="s">
        <v>517</v>
      </c>
    </row>
    <row r="36" spans="1:14">
      <c r="A36" s="304" t="s">
        <v>518</v>
      </c>
      <c r="E36" s="302" t="s">
        <v>107</v>
      </c>
      <c r="F36" s="305">
        <v>222.6</v>
      </c>
      <c r="G36" s="305">
        <v>116.7</v>
      </c>
      <c r="I36">
        <f t="shared" ref="I36:I47" si="8">C11/(F36*1000)*100</f>
        <v>5.4020664869721475</v>
      </c>
      <c r="J36">
        <f t="shared" ref="J36:J47" si="9">D11/(G36*1000)*100</f>
        <v>8.1208226221079691</v>
      </c>
      <c r="M36">
        <v>2003</v>
      </c>
      <c r="N36">
        <f t="shared" ref="N36:N50" si="10">F8/C8</f>
        <v>0.17081031307550645</v>
      </c>
    </row>
    <row r="37" spans="1:14">
      <c r="A37" s="304" t="s">
        <v>519</v>
      </c>
      <c r="E37" s="302" t="s">
        <v>431</v>
      </c>
      <c r="F37" s="305">
        <v>253.8</v>
      </c>
      <c r="G37" s="305">
        <v>106.3</v>
      </c>
      <c r="I37">
        <f t="shared" si="8"/>
        <v>5.1891252955082745</v>
      </c>
      <c r="J37">
        <f t="shared" si="9"/>
        <v>9.8513640639698963</v>
      </c>
      <c r="M37">
        <v>2004</v>
      </c>
      <c r="N37">
        <f t="shared" si="10"/>
        <v>0.1696195701052253</v>
      </c>
    </row>
    <row r="38" spans="1:14">
      <c r="E38" s="302" t="s">
        <v>62</v>
      </c>
      <c r="F38" s="305">
        <v>251.3</v>
      </c>
      <c r="G38" s="305">
        <v>105.7</v>
      </c>
      <c r="I38">
        <f t="shared" si="8"/>
        <v>4.9729407083167532</v>
      </c>
      <c r="J38">
        <f t="shared" si="9"/>
        <v>9.1381267738883629</v>
      </c>
      <c r="M38">
        <v>2005</v>
      </c>
      <c r="N38">
        <f t="shared" si="10"/>
        <v>0.17066850924166524</v>
      </c>
    </row>
    <row r="39" spans="1:14">
      <c r="E39" s="302" t="s">
        <v>63</v>
      </c>
      <c r="F39" s="305">
        <v>251</v>
      </c>
      <c r="G39" s="305">
        <v>85.6</v>
      </c>
      <c r="I39">
        <f t="shared" si="8"/>
        <v>4.2406374501992037</v>
      </c>
      <c r="J39">
        <f t="shared" si="9"/>
        <v>9.6191588785046722</v>
      </c>
      <c r="M39">
        <v>2006</v>
      </c>
      <c r="N39">
        <f t="shared" si="10"/>
        <v>0.16814968814968814</v>
      </c>
    </row>
    <row r="40" spans="1:14">
      <c r="A40" s="306"/>
      <c r="B40" s="306"/>
      <c r="C40" s="306"/>
      <c r="D40" s="306"/>
      <c r="E40" s="302" t="s">
        <v>38</v>
      </c>
      <c r="F40" s="305">
        <v>238.4</v>
      </c>
      <c r="G40" s="305">
        <v>84.6</v>
      </c>
      <c r="I40">
        <f t="shared" si="8"/>
        <v>4.1740771812080535</v>
      </c>
      <c r="J40">
        <f t="shared" si="9"/>
        <v>8.8380614657210401</v>
      </c>
      <c r="M40">
        <v>2007</v>
      </c>
      <c r="N40">
        <f t="shared" si="10"/>
        <v>0.15869400151860288</v>
      </c>
    </row>
    <row r="41" spans="1:14">
      <c r="E41" s="302" t="s">
        <v>64</v>
      </c>
      <c r="F41" s="305">
        <v>226</v>
      </c>
      <c r="G41" s="305">
        <v>84.3</v>
      </c>
      <c r="I41">
        <f t="shared" si="8"/>
        <v>4.145132743362832</v>
      </c>
      <c r="J41">
        <f t="shared" si="9"/>
        <v>8.0415183867141167</v>
      </c>
      <c r="M41">
        <v>2008</v>
      </c>
      <c r="N41">
        <f t="shared" si="10"/>
        <v>0.17788269184604305</v>
      </c>
    </row>
    <row r="42" spans="1:14">
      <c r="E42" s="302" t="s">
        <v>65</v>
      </c>
      <c r="F42" s="305">
        <v>233.4</v>
      </c>
      <c r="G42" s="305">
        <v>77</v>
      </c>
      <c r="I42">
        <f t="shared" si="8"/>
        <v>3.3980291345329907</v>
      </c>
      <c r="J42">
        <f t="shared" si="9"/>
        <v>7.3207792207792206</v>
      </c>
      <c r="M42">
        <v>2009</v>
      </c>
      <c r="N42">
        <f t="shared" si="10"/>
        <v>0.16957910559939873</v>
      </c>
    </row>
    <row r="43" spans="1:14">
      <c r="E43" s="302" t="s">
        <v>66</v>
      </c>
      <c r="F43" s="305">
        <v>232.1</v>
      </c>
      <c r="G43" s="305">
        <v>82.5</v>
      </c>
      <c r="I43">
        <f t="shared" si="8"/>
        <v>3.5402843601895739</v>
      </c>
      <c r="J43">
        <f t="shared" si="9"/>
        <v>6.9030303030303024</v>
      </c>
      <c r="M43">
        <v>2010</v>
      </c>
      <c r="N43">
        <f t="shared" si="10"/>
        <v>0.18812179680434127</v>
      </c>
    </row>
    <row r="44" spans="1:14">
      <c r="A44" s="307"/>
      <c r="B44" s="307"/>
      <c r="C44" s="307"/>
      <c r="D44" s="307"/>
      <c r="E44" s="302" t="s">
        <v>67</v>
      </c>
      <c r="F44" s="305">
        <v>239.4</v>
      </c>
      <c r="G44" s="305">
        <v>85.7</v>
      </c>
      <c r="I44">
        <f t="shared" si="8"/>
        <v>3.6507936507936511</v>
      </c>
      <c r="J44">
        <f t="shared" si="9"/>
        <v>6.8961493582263707</v>
      </c>
      <c r="M44">
        <v>2011</v>
      </c>
      <c r="N44">
        <f t="shared" si="10"/>
        <v>0.21488044406490178</v>
      </c>
    </row>
    <row r="45" spans="1:14">
      <c r="E45" s="302" t="s">
        <v>68</v>
      </c>
      <c r="F45" s="305">
        <v>248.2</v>
      </c>
      <c r="G45" s="305">
        <v>92.8</v>
      </c>
      <c r="I45">
        <f t="shared" si="8"/>
        <v>3.64665592264303</v>
      </c>
      <c r="J45">
        <f t="shared" si="9"/>
        <v>6.506465517241379</v>
      </c>
      <c r="M45">
        <v>2012</v>
      </c>
      <c r="N45">
        <f t="shared" si="10"/>
        <v>0.21838355818938343</v>
      </c>
    </row>
    <row r="46" spans="1:14">
      <c r="E46" s="302" t="s">
        <v>69</v>
      </c>
      <c r="F46" s="305">
        <v>253.4</v>
      </c>
      <c r="G46" s="305">
        <v>103</v>
      </c>
      <c r="I46">
        <f t="shared" si="8"/>
        <v>3.8701657458563536</v>
      </c>
      <c r="J46">
        <f t="shared" si="9"/>
        <v>6.1106796116504851</v>
      </c>
      <c r="M46">
        <v>2013</v>
      </c>
      <c r="N46">
        <f t="shared" si="10"/>
        <v>0.23828647925033467</v>
      </c>
    </row>
    <row r="47" spans="1:14">
      <c r="E47" s="302" t="s">
        <v>70</v>
      </c>
      <c r="F47" s="305">
        <v>258</v>
      </c>
      <c r="G47" s="305">
        <v>108.6</v>
      </c>
      <c r="I47">
        <f t="shared" si="8"/>
        <v>3.9744186046511629</v>
      </c>
      <c r="J47">
        <f t="shared" si="9"/>
        <v>6.1123388581952121</v>
      </c>
      <c r="M47">
        <v>2014</v>
      </c>
      <c r="N47">
        <f t="shared" si="10"/>
        <v>0.25629290617848971</v>
      </c>
    </row>
    <row r="48" spans="1:14">
      <c r="E48" s="302" t="s">
        <v>71</v>
      </c>
      <c r="F48" s="305">
        <v>278.2</v>
      </c>
      <c r="G48" s="305">
        <v>106.9</v>
      </c>
      <c r="I48">
        <f>C23/(F48*1000)</f>
        <v>0</v>
      </c>
      <c r="J48">
        <f>G23/(G48*1000)</f>
        <v>0</v>
      </c>
      <c r="M48">
        <v>2015</v>
      </c>
      <c r="N48">
        <f t="shared" si="10"/>
        <v>0.26461164512208596</v>
      </c>
    </row>
    <row r="49" spans="5:14">
      <c r="E49" s="302" t="s">
        <v>106</v>
      </c>
      <c r="F49" s="305">
        <v>290.8</v>
      </c>
      <c r="G49" s="305">
        <v>104.1</v>
      </c>
      <c r="I49">
        <f>C24/(F49*1000)</f>
        <v>0</v>
      </c>
      <c r="J49">
        <f>G24/(G49*1000)</f>
        <v>0</v>
      </c>
      <c r="M49">
        <v>2016</v>
      </c>
      <c r="N49">
        <f t="shared" si="10"/>
        <v>0.28071785459365761</v>
      </c>
    </row>
    <row r="50" spans="5:14">
      <c r="E50" s="302" t="s">
        <v>105</v>
      </c>
      <c r="F50" s="305">
        <v>274.3</v>
      </c>
      <c r="G50" s="305">
        <v>72.2</v>
      </c>
      <c r="I50">
        <f>C25/(F50*1000)</f>
        <v>0</v>
      </c>
      <c r="J50">
        <f>G25/(G50*1000)</f>
        <v>0</v>
      </c>
      <c r="M50">
        <v>2017</v>
      </c>
      <c r="N50">
        <f t="shared" si="10"/>
        <v>0.28652233274819583</v>
      </c>
    </row>
    <row r="53" spans="5:14">
      <c r="E53" s="156" t="s">
        <v>177</v>
      </c>
    </row>
    <row r="55" spans="5:14">
      <c r="E55" s="156" t="s">
        <v>178</v>
      </c>
    </row>
    <row r="56" spans="5:14">
      <c r="E56" t="s">
        <v>179</v>
      </c>
    </row>
  </sheetData>
  <mergeCells count="9">
    <mergeCell ref="E28:O28"/>
    <mergeCell ref="E29:O29"/>
    <mergeCell ref="E30:O30"/>
    <mergeCell ref="E31:O31"/>
    <mergeCell ref="A2:H2"/>
    <mergeCell ref="C6:F6"/>
    <mergeCell ref="G6:I6"/>
    <mergeCell ref="E26:O26"/>
    <mergeCell ref="E27:O27"/>
  </mergeCells>
  <pageMargins left="0.7" right="0.7" top="0.75" bottom="0.75" header="0.51180555555555496" footer="0.51180555555555496"/>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0000"/>
  </sheetPr>
  <dimension ref="A1:M38"/>
  <sheetViews>
    <sheetView topLeftCell="A4" zoomScaleNormal="100" workbookViewId="0"/>
  </sheetViews>
  <sheetFormatPr baseColWidth="10" defaultColWidth="10.85546875" defaultRowHeight="15"/>
  <sheetData>
    <row r="1" spans="1:13" ht="15" customHeight="1">
      <c r="A1" s="429" t="s">
        <v>520</v>
      </c>
      <c r="B1" s="429"/>
      <c r="C1" s="429"/>
      <c r="D1" s="429"/>
      <c r="E1" s="429"/>
      <c r="F1" s="429"/>
      <c r="G1" s="429"/>
      <c r="H1" s="429"/>
      <c r="I1" s="429"/>
      <c r="J1" s="429"/>
      <c r="K1" s="429"/>
      <c r="L1" s="429"/>
      <c r="M1" s="429"/>
    </row>
    <row r="2" spans="1:13">
      <c r="A2" s="430" t="s">
        <v>181</v>
      </c>
      <c r="B2" s="430"/>
      <c r="C2" s="430"/>
      <c r="D2" s="430"/>
      <c r="E2" s="430"/>
      <c r="F2" s="430"/>
      <c r="G2" s="430"/>
      <c r="H2" s="430"/>
      <c r="I2" s="430"/>
      <c r="J2" s="430"/>
      <c r="K2" s="430"/>
      <c r="L2" s="430"/>
      <c r="M2" s="430"/>
    </row>
    <row r="3" spans="1:13">
      <c r="A3" s="431"/>
      <c r="B3" s="431"/>
      <c r="C3" s="431"/>
      <c r="D3" s="431"/>
      <c r="E3" s="431"/>
      <c r="F3" s="431"/>
      <c r="G3" s="431"/>
      <c r="H3" s="431"/>
      <c r="I3" s="431"/>
      <c r="J3" s="431"/>
      <c r="K3" s="431"/>
      <c r="L3" s="431"/>
      <c r="M3" s="431"/>
    </row>
    <row r="4" spans="1:13">
      <c r="A4" s="432" t="s">
        <v>521</v>
      </c>
      <c r="B4" s="432"/>
      <c r="C4" s="432"/>
      <c r="D4" s="432"/>
      <c r="E4" s="432"/>
      <c r="F4" s="432"/>
      <c r="G4" s="432"/>
      <c r="H4" s="432"/>
      <c r="I4" s="432"/>
      <c r="J4" s="432"/>
      <c r="K4" s="432"/>
      <c r="L4" s="432"/>
      <c r="M4" s="432"/>
    </row>
    <row r="5" spans="1:13">
      <c r="A5" s="432" t="s">
        <v>522</v>
      </c>
      <c r="B5" s="432"/>
      <c r="C5" s="432"/>
      <c r="D5" s="432"/>
      <c r="E5" s="432"/>
      <c r="F5" s="432"/>
      <c r="G5" s="432"/>
      <c r="H5" s="432"/>
      <c r="I5" s="432"/>
      <c r="J5" s="432"/>
      <c r="K5" s="432"/>
      <c r="L5" s="432"/>
      <c r="M5" s="432"/>
    </row>
    <row r="6" spans="1:13">
      <c r="A6" s="432" t="s">
        <v>459</v>
      </c>
      <c r="B6" s="432"/>
      <c r="C6" s="432"/>
      <c r="D6" s="432"/>
      <c r="E6" s="432"/>
      <c r="F6" s="432"/>
      <c r="G6" s="432"/>
      <c r="H6" s="432"/>
      <c r="I6" s="432"/>
      <c r="J6" s="432"/>
      <c r="K6" s="432"/>
      <c r="L6" s="432"/>
      <c r="M6" s="432"/>
    </row>
    <row r="10" spans="1:13">
      <c r="A10" s="157"/>
      <c r="B10" s="434" t="s">
        <v>523</v>
      </c>
      <c r="C10" s="434"/>
      <c r="D10" s="434"/>
      <c r="E10" s="434"/>
      <c r="F10" s="434" t="s">
        <v>524</v>
      </c>
      <c r="G10" s="434"/>
      <c r="H10" s="434"/>
      <c r="I10" s="434"/>
      <c r="J10" s="434" t="s">
        <v>525</v>
      </c>
      <c r="K10" s="434"/>
      <c r="L10" s="434"/>
      <c r="M10" s="434"/>
    </row>
    <row r="11" spans="1:13">
      <c r="B11" s="161" t="s">
        <v>50</v>
      </c>
      <c r="C11" s="161" t="s">
        <v>526</v>
      </c>
      <c r="D11" s="161" t="s">
        <v>527</v>
      </c>
      <c r="E11" s="161" t="s">
        <v>528</v>
      </c>
      <c r="F11" s="161" t="s">
        <v>50</v>
      </c>
      <c r="G11" s="161" t="s">
        <v>526</v>
      </c>
      <c r="H11" s="161" t="s">
        <v>527</v>
      </c>
      <c r="I11" s="161" t="s">
        <v>528</v>
      </c>
      <c r="J11" s="161" t="s">
        <v>50</v>
      </c>
      <c r="K11" s="161" t="s">
        <v>526</v>
      </c>
      <c r="L11" s="161" t="s">
        <v>527</v>
      </c>
      <c r="M11" s="161" t="s">
        <v>528</v>
      </c>
    </row>
    <row r="12" spans="1:13">
      <c r="A12" s="158" t="s">
        <v>105</v>
      </c>
      <c r="B12" s="159">
        <v>15092</v>
      </c>
      <c r="C12" s="159">
        <v>14993</v>
      </c>
      <c r="D12" s="159">
        <v>93</v>
      </c>
      <c r="E12" s="159">
        <v>6</v>
      </c>
      <c r="F12" s="159">
        <v>13360</v>
      </c>
      <c r="G12" s="159">
        <v>13289</v>
      </c>
      <c r="H12" s="159">
        <v>66</v>
      </c>
      <c r="I12" s="159">
        <v>5</v>
      </c>
      <c r="J12" s="159">
        <v>1732</v>
      </c>
      <c r="K12" s="159">
        <v>1704</v>
      </c>
      <c r="L12" s="159">
        <v>27</v>
      </c>
      <c r="M12" s="159">
        <v>1</v>
      </c>
    </row>
    <row r="13" spans="1:13">
      <c r="A13" s="158" t="s">
        <v>106</v>
      </c>
      <c r="B13" s="159">
        <v>25164</v>
      </c>
      <c r="C13" s="159">
        <v>25002</v>
      </c>
      <c r="D13" s="159">
        <v>150</v>
      </c>
      <c r="E13" s="159">
        <v>12</v>
      </c>
      <c r="F13" s="159">
        <v>21889</v>
      </c>
      <c r="G13" s="159">
        <v>21777</v>
      </c>
      <c r="H13" s="159">
        <v>104</v>
      </c>
      <c r="I13" s="159">
        <v>8</v>
      </c>
      <c r="J13" s="159">
        <v>3275</v>
      </c>
      <c r="K13" s="159">
        <v>3225</v>
      </c>
      <c r="L13" s="159">
        <v>46</v>
      </c>
      <c r="M13" s="159">
        <v>4</v>
      </c>
    </row>
    <row r="14" spans="1:13">
      <c r="A14" s="158" t="s">
        <v>71</v>
      </c>
      <c r="B14" s="159">
        <v>23940</v>
      </c>
      <c r="C14" s="159">
        <v>23793</v>
      </c>
      <c r="D14" s="159">
        <v>141</v>
      </c>
      <c r="E14" s="159">
        <v>6</v>
      </c>
      <c r="F14" s="159">
        <v>20756</v>
      </c>
      <c r="G14" s="159">
        <v>20654</v>
      </c>
      <c r="H14" s="159">
        <v>99</v>
      </c>
      <c r="I14" s="159">
        <v>3</v>
      </c>
      <c r="J14" s="159">
        <v>3184</v>
      </c>
      <c r="K14" s="159">
        <v>3139</v>
      </c>
      <c r="L14" s="159">
        <v>42</v>
      </c>
      <c r="M14" s="159">
        <v>3</v>
      </c>
    </row>
    <row r="15" spans="1:13">
      <c r="A15" s="158" t="s">
        <v>70</v>
      </c>
      <c r="B15" s="159">
        <v>23214</v>
      </c>
      <c r="C15" s="159">
        <v>23060</v>
      </c>
      <c r="D15" s="159">
        <v>139</v>
      </c>
      <c r="E15" s="159">
        <v>15</v>
      </c>
      <c r="F15" s="159">
        <v>20179</v>
      </c>
      <c r="G15" s="159">
        <v>20073</v>
      </c>
      <c r="H15" s="159">
        <v>95</v>
      </c>
      <c r="I15" s="159">
        <v>11</v>
      </c>
      <c r="J15" s="159">
        <v>3035</v>
      </c>
      <c r="K15" s="159">
        <v>2987</v>
      </c>
      <c r="L15" s="159">
        <v>44</v>
      </c>
      <c r="M15" s="159">
        <v>4</v>
      </c>
    </row>
    <row r="16" spans="1:13">
      <c r="A16" s="158" t="s">
        <v>69</v>
      </c>
      <c r="B16" s="159">
        <v>21145</v>
      </c>
      <c r="C16" s="159">
        <v>21017</v>
      </c>
      <c r="D16" s="159">
        <v>123</v>
      </c>
      <c r="E16" s="159">
        <v>5</v>
      </c>
      <c r="F16" s="159">
        <v>18480</v>
      </c>
      <c r="G16" s="159">
        <v>18383</v>
      </c>
      <c r="H16" s="159">
        <v>92</v>
      </c>
      <c r="I16" s="159">
        <v>5</v>
      </c>
      <c r="J16" s="159">
        <v>2665</v>
      </c>
      <c r="K16" s="159">
        <v>2634</v>
      </c>
      <c r="L16" s="159">
        <v>31</v>
      </c>
      <c r="M16" s="159">
        <v>0</v>
      </c>
    </row>
    <row r="17" spans="1:13">
      <c r="A17" s="158" t="s">
        <v>68</v>
      </c>
      <c r="B17" s="159">
        <v>18627</v>
      </c>
      <c r="C17" s="159">
        <v>18494</v>
      </c>
      <c r="D17" s="159">
        <v>120</v>
      </c>
      <c r="E17" s="159">
        <v>13</v>
      </c>
      <c r="F17" s="159">
        <v>16356</v>
      </c>
      <c r="G17" s="159">
        <v>16254</v>
      </c>
      <c r="H17" s="159">
        <v>93</v>
      </c>
      <c r="I17" s="159">
        <v>9</v>
      </c>
      <c r="J17" s="159">
        <v>2271</v>
      </c>
      <c r="K17" s="159">
        <v>2240</v>
      </c>
      <c r="L17" s="159">
        <v>27</v>
      </c>
      <c r="M17" s="159">
        <v>4</v>
      </c>
    </row>
    <row r="18" spans="1:13">
      <c r="A18" s="158" t="s">
        <v>67</v>
      </c>
      <c r="B18" s="159">
        <v>16878</v>
      </c>
      <c r="C18" s="159">
        <v>16760</v>
      </c>
      <c r="D18" s="159">
        <v>113</v>
      </c>
      <c r="E18" s="159">
        <v>5</v>
      </c>
      <c r="F18" s="159">
        <v>14766</v>
      </c>
      <c r="G18" s="159">
        <v>14685</v>
      </c>
      <c r="H18" s="159">
        <v>79</v>
      </c>
      <c r="I18" s="159">
        <v>2</v>
      </c>
      <c r="J18" s="159">
        <v>2112</v>
      </c>
      <c r="K18" s="159">
        <v>2075</v>
      </c>
      <c r="L18" s="159">
        <v>34</v>
      </c>
      <c r="M18" s="159">
        <v>3</v>
      </c>
    </row>
    <row r="19" spans="1:13">
      <c r="A19" s="158" t="s">
        <v>66</v>
      </c>
      <c r="B19" s="159">
        <v>15326</v>
      </c>
      <c r="C19" s="159">
        <v>15213</v>
      </c>
      <c r="D19" s="159">
        <v>108</v>
      </c>
      <c r="E19" s="159">
        <v>5</v>
      </c>
      <c r="F19" s="159">
        <v>13371</v>
      </c>
      <c r="G19" s="159">
        <v>13293</v>
      </c>
      <c r="H19" s="159">
        <v>74</v>
      </c>
      <c r="I19" s="159">
        <v>4</v>
      </c>
      <c r="J19" s="159">
        <v>1955</v>
      </c>
      <c r="K19" s="159">
        <v>1920</v>
      </c>
      <c r="L19" s="159">
        <v>34</v>
      </c>
      <c r="M19" s="159">
        <v>1</v>
      </c>
    </row>
    <row r="20" spans="1:13">
      <c r="A20" s="158" t="s">
        <v>65</v>
      </c>
      <c r="B20" s="159">
        <v>14529</v>
      </c>
      <c r="C20" s="159">
        <v>14406</v>
      </c>
      <c r="D20" s="159">
        <v>118</v>
      </c>
      <c r="E20" s="159">
        <v>5</v>
      </c>
      <c r="F20" s="159">
        <v>12708</v>
      </c>
      <c r="G20" s="159">
        <v>12620</v>
      </c>
      <c r="H20" s="159">
        <v>85</v>
      </c>
      <c r="I20" s="159">
        <v>3</v>
      </c>
      <c r="J20" s="159">
        <v>1821</v>
      </c>
      <c r="K20" s="159">
        <v>1786</v>
      </c>
      <c r="L20" s="159">
        <v>33</v>
      </c>
      <c r="M20" s="159">
        <v>2</v>
      </c>
    </row>
    <row r="21" spans="1:13">
      <c r="A21" s="158" t="s">
        <v>64</v>
      </c>
      <c r="B21" s="159">
        <v>17317</v>
      </c>
      <c r="C21" s="159">
        <v>17203</v>
      </c>
      <c r="D21" s="159">
        <v>104</v>
      </c>
      <c r="E21" s="159">
        <v>10</v>
      </c>
      <c r="F21" s="159">
        <v>15351</v>
      </c>
      <c r="G21" s="159">
        <v>15273</v>
      </c>
      <c r="H21" s="159">
        <v>72</v>
      </c>
      <c r="I21" s="159">
        <v>6</v>
      </c>
      <c r="J21" s="159">
        <v>1966</v>
      </c>
      <c r="K21" s="159">
        <v>1930</v>
      </c>
      <c r="L21" s="159">
        <v>32</v>
      </c>
      <c r="M21" s="159">
        <v>4</v>
      </c>
    </row>
    <row r="22" spans="1:13">
      <c r="A22" s="158" t="s">
        <v>38</v>
      </c>
      <c r="B22" s="159">
        <v>18468</v>
      </c>
      <c r="C22" s="159">
        <v>18321</v>
      </c>
      <c r="D22" s="159">
        <v>132</v>
      </c>
      <c r="E22" s="159">
        <v>15</v>
      </c>
      <c r="F22" s="159">
        <v>16542</v>
      </c>
      <c r="G22" s="159">
        <v>16432</v>
      </c>
      <c r="H22" s="159">
        <v>99</v>
      </c>
      <c r="I22" s="159">
        <v>11</v>
      </c>
      <c r="J22" s="159">
        <v>1926</v>
      </c>
      <c r="K22" s="159">
        <v>1889</v>
      </c>
      <c r="L22" s="159">
        <v>33</v>
      </c>
      <c r="M22" s="159">
        <v>4</v>
      </c>
    </row>
    <row r="23" spans="1:13">
      <c r="A23" s="158" t="s">
        <v>63</v>
      </c>
      <c r="B23" s="159">
        <v>20083</v>
      </c>
      <c r="C23" s="159">
        <v>19919</v>
      </c>
      <c r="D23" s="159">
        <v>150</v>
      </c>
      <c r="E23" s="159">
        <v>14</v>
      </c>
      <c r="F23" s="159">
        <v>17851</v>
      </c>
      <c r="G23" s="159">
        <v>17722</v>
      </c>
      <c r="H23" s="159">
        <v>121</v>
      </c>
      <c r="I23" s="159">
        <v>8</v>
      </c>
      <c r="J23" s="159">
        <v>2232</v>
      </c>
      <c r="K23" s="159">
        <v>2197</v>
      </c>
      <c r="L23" s="159">
        <v>29</v>
      </c>
      <c r="M23" s="159">
        <v>6</v>
      </c>
    </row>
    <row r="24" spans="1:13">
      <c r="A24" s="158" t="s">
        <v>62</v>
      </c>
      <c r="B24" s="159">
        <v>26715</v>
      </c>
      <c r="C24" s="159">
        <v>26466</v>
      </c>
      <c r="D24" s="159">
        <v>222</v>
      </c>
      <c r="E24" s="159">
        <v>27</v>
      </c>
      <c r="F24" s="159">
        <v>24119</v>
      </c>
      <c r="G24" s="159">
        <v>23935</v>
      </c>
      <c r="H24" s="159">
        <v>167</v>
      </c>
      <c r="I24" s="159">
        <v>17</v>
      </c>
      <c r="J24" s="159">
        <v>2596</v>
      </c>
      <c r="K24" s="159">
        <v>2531</v>
      </c>
      <c r="L24" s="159">
        <v>55</v>
      </c>
      <c r="M24" s="159">
        <v>10</v>
      </c>
    </row>
    <row r="25" spans="1:13">
      <c r="A25" s="158" t="s">
        <v>431</v>
      </c>
      <c r="B25" s="159">
        <v>31186</v>
      </c>
      <c r="C25" s="159">
        <v>30927</v>
      </c>
      <c r="D25" s="159">
        <v>236</v>
      </c>
      <c r="E25" s="159">
        <v>23</v>
      </c>
      <c r="F25" s="159">
        <v>28352</v>
      </c>
      <c r="G25" s="159">
        <v>28155</v>
      </c>
      <c r="H25" s="159">
        <v>184</v>
      </c>
      <c r="I25" s="159">
        <v>13</v>
      </c>
      <c r="J25" s="159">
        <v>2834</v>
      </c>
      <c r="K25" s="159">
        <v>2772</v>
      </c>
      <c r="L25" s="159">
        <v>52</v>
      </c>
      <c r="M25" s="159">
        <v>10</v>
      </c>
    </row>
    <row r="26" spans="1:13">
      <c r="A26" s="158" t="s">
        <v>107</v>
      </c>
      <c r="B26" s="159">
        <v>30756</v>
      </c>
      <c r="C26" s="159">
        <v>30446</v>
      </c>
      <c r="D26" s="159">
        <v>287</v>
      </c>
      <c r="E26" s="159">
        <v>23</v>
      </c>
      <c r="F26" s="159">
        <v>27931</v>
      </c>
      <c r="G26" s="159">
        <v>27700</v>
      </c>
      <c r="H26" s="159">
        <v>219</v>
      </c>
      <c r="I26" s="159">
        <v>12</v>
      </c>
      <c r="J26" s="159">
        <v>2825</v>
      </c>
      <c r="K26" s="159">
        <v>2746</v>
      </c>
      <c r="L26" s="159">
        <v>68</v>
      </c>
      <c r="M26" s="159">
        <v>11</v>
      </c>
    </row>
    <row r="27" spans="1:13">
      <c r="A27" s="158" t="s">
        <v>430</v>
      </c>
      <c r="B27" s="159">
        <v>28685</v>
      </c>
      <c r="C27" s="159">
        <v>28328</v>
      </c>
      <c r="D27" s="159">
        <v>331</v>
      </c>
      <c r="E27" s="159">
        <v>26</v>
      </c>
      <c r="F27" s="159">
        <v>25946</v>
      </c>
      <c r="G27" s="159">
        <v>25692</v>
      </c>
      <c r="H27" s="159">
        <v>239</v>
      </c>
      <c r="I27" s="159">
        <v>15</v>
      </c>
      <c r="J27" s="159">
        <v>2739</v>
      </c>
      <c r="K27" s="159">
        <v>2636</v>
      </c>
      <c r="L27" s="159">
        <v>92</v>
      </c>
      <c r="M27" s="159">
        <v>11</v>
      </c>
    </row>
    <row r="28" spans="1:13">
      <c r="A28" s="158" t="s">
        <v>429</v>
      </c>
      <c r="B28" s="159">
        <v>27085</v>
      </c>
      <c r="C28" s="159">
        <v>26721</v>
      </c>
      <c r="D28" s="159">
        <v>336</v>
      </c>
      <c r="E28" s="159">
        <v>28</v>
      </c>
      <c r="F28" s="159">
        <v>24521</v>
      </c>
      <c r="G28" s="159">
        <v>24251</v>
      </c>
      <c r="H28" s="159">
        <v>252</v>
      </c>
      <c r="I28" s="159">
        <v>18</v>
      </c>
      <c r="J28" s="159">
        <v>2564</v>
      </c>
      <c r="K28" s="159">
        <v>2470</v>
      </c>
      <c r="L28" s="159">
        <v>84</v>
      </c>
      <c r="M28" s="159">
        <v>10</v>
      </c>
    </row>
    <row r="29" spans="1:13">
      <c r="A29" s="158" t="s">
        <v>428</v>
      </c>
      <c r="B29" s="159">
        <v>27783</v>
      </c>
      <c r="C29" s="159">
        <v>27381</v>
      </c>
      <c r="D29" s="159">
        <v>383</v>
      </c>
      <c r="E29" s="159">
        <v>19</v>
      </c>
      <c r="F29" s="159">
        <v>25221</v>
      </c>
      <c r="G29" s="159">
        <v>24915</v>
      </c>
      <c r="H29" s="159">
        <v>296</v>
      </c>
      <c r="I29" s="159">
        <v>10</v>
      </c>
      <c r="J29" s="159">
        <v>2562</v>
      </c>
      <c r="K29" s="159">
        <v>2466</v>
      </c>
      <c r="L29" s="159">
        <v>87</v>
      </c>
      <c r="M29" s="159">
        <v>9</v>
      </c>
    </row>
    <row r="30" spans="1:13">
      <c r="A30" s="158" t="s">
        <v>427</v>
      </c>
      <c r="B30" s="159">
        <v>30784</v>
      </c>
      <c r="C30" s="159">
        <v>30469</v>
      </c>
      <c r="D30" s="159">
        <v>304</v>
      </c>
      <c r="E30" s="159">
        <v>11</v>
      </c>
      <c r="F30" s="159">
        <v>28304</v>
      </c>
      <c r="G30" s="159">
        <v>28070</v>
      </c>
      <c r="H30" s="159">
        <v>231</v>
      </c>
      <c r="I30" s="159">
        <v>3</v>
      </c>
      <c r="J30" s="159">
        <v>2480</v>
      </c>
      <c r="K30" s="159">
        <v>2399</v>
      </c>
      <c r="L30" s="159">
        <v>73</v>
      </c>
      <c r="M30" s="159">
        <v>8</v>
      </c>
    </row>
    <row r="31" spans="1:13">
      <c r="A31" s="158" t="s">
        <v>426</v>
      </c>
      <c r="B31" s="159">
        <v>32794</v>
      </c>
      <c r="C31" s="159">
        <v>32363</v>
      </c>
      <c r="D31" s="159">
        <v>398</v>
      </c>
      <c r="E31" s="159">
        <v>33</v>
      </c>
      <c r="F31" s="159">
        <v>30215</v>
      </c>
      <c r="G31" s="159">
        <v>29879</v>
      </c>
      <c r="H31" s="159">
        <v>316</v>
      </c>
      <c r="I31" s="159">
        <v>20</v>
      </c>
      <c r="J31" s="159">
        <v>2579</v>
      </c>
      <c r="K31" s="159">
        <v>2484</v>
      </c>
      <c r="L31" s="159">
        <v>82</v>
      </c>
      <c r="M31" s="159">
        <v>13</v>
      </c>
    </row>
    <row r="32" spans="1:13">
      <c r="A32" s="158" t="s">
        <v>37</v>
      </c>
      <c r="B32" s="159">
        <v>32535</v>
      </c>
      <c r="C32" s="159">
        <v>32119</v>
      </c>
      <c r="D32" s="159">
        <v>389</v>
      </c>
      <c r="E32" s="159">
        <v>27</v>
      </c>
      <c r="F32" s="159">
        <v>29964</v>
      </c>
      <c r="G32" s="159">
        <v>29668</v>
      </c>
      <c r="H32" s="159">
        <v>278</v>
      </c>
      <c r="I32" s="159">
        <v>18</v>
      </c>
      <c r="J32" s="159">
        <v>2571</v>
      </c>
      <c r="K32" s="159">
        <v>2451</v>
      </c>
      <c r="L32" s="159">
        <v>111</v>
      </c>
      <c r="M32" s="159">
        <v>9</v>
      </c>
    </row>
    <row r="33" spans="1:13">
      <c r="A33" s="158" t="s">
        <v>529</v>
      </c>
      <c r="B33" s="159">
        <v>29753</v>
      </c>
      <c r="C33" s="159">
        <v>29341</v>
      </c>
      <c r="D33" s="159">
        <v>389</v>
      </c>
      <c r="E33" s="159">
        <v>23</v>
      </c>
      <c r="F33" s="159">
        <v>27362</v>
      </c>
      <c r="G33" s="159">
        <v>27065</v>
      </c>
      <c r="H33" s="159">
        <v>288</v>
      </c>
      <c r="I33" s="159">
        <v>9</v>
      </c>
      <c r="J33" s="159">
        <v>2391</v>
      </c>
      <c r="K33" s="159">
        <v>2276</v>
      </c>
      <c r="L33" s="159">
        <v>101</v>
      </c>
      <c r="M33" s="159">
        <v>14</v>
      </c>
    </row>
    <row r="34" spans="1:13">
      <c r="A34" s="433"/>
      <c r="B34" s="433"/>
      <c r="C34" s="433"/>
      <c r="D34" s="433"/>
      <c r="E34" s="433"/>
      <c r="F34" s="433"/>
      <c r="G34" s="433"/>
      <c r="H34" s="433"/>
      <c r="I34" s="433"/>
      <c r="J34" s="433"/>
      <c r="K34" s="433"/>
      <c r="L34" s="433"/>
      <c r="M34" s="433"/>
    </row>
    <row r="36" spans="1:13">
      <c r="A36" s="433" t="s">
        <v>495</v>
      </c>
      <c r="B36" s="433"/>
      <c r="C36" s="433"/>
      <c r="D36" s="433"/>
      <c r="E36" s="433"/>
      <c r="F36" s="433"/>
      <c r="G36" s="433"/>
      <c r="H36" s="433"/>
      <c r="I36" s="433"/>
      <c r="J36" s="433"/>
      <c r="K36" s="433"/>
      <c r="L36" s="433"/>
      <c r="M36" s="433"/>
    </row>
    <row r="37" spans="1:13">
      <c r="A37" s="433"/>
      <c r="B37" s="433"/>
      <c r="C37" s="433"/>
      <c r="D37" s="433"/>
      <c r="E37" s="433"/>
      <c r="F37" s="433"/>
      <c r="G37" s="433"/>
      <c r="H37" s="433"/>
      <c r="I37" s="433"/>
      <c r="J37" s="433"/>
      <c r="K37" s="433"/>
      <c r="L37" s="433"/>
      <c r="M37" s="433"/>
    </row>
    <row r="38" spans="1:13">
      <c r="A38" s="433" t="s">
        <v>200</v>
      </c>
      <c r="B38" s="433"/>
      <c r="C38" s="433"/>
      <c r="D38" s="433"/>
      <c r="E38" s="433"/>
      <c r="F38" s="433"/>
      <c r="G38" s="433"/>
      <c r="H38" s="433"/>
      <c r="I38" s="433"/>
      <c r="J38" s="433"/>
      <c r="K38" s="433"/>
      <c r="L38" s="433"/>
      <c r="M38" s="433"/>
    </row>
  </sheetData>
  <mergeCells count="13">
    <mergeCell ref="A36:M36"/>
    <mergeCell ref="A37:M37"/>
    <mergeCell ref="A38:M38"/>
    <mergeCell ref="A6:M6"/>
    <mergeCell ref="B10:E10"/>
    <mergeCell ref="F10:I10"/>
    <mergeCell ref="J10:M10"/>
    <mergeCell ref="A34:M34"/>
    <mergeCell ref="A1:M1"/>
    <mergeCell ref="A2:M2"/>
    <mergeCell ref="A3:M3"/>
    <mergeCell ref="A4:M4"/>
    <mergeCell ref="A5:M5"/>
  </mergeCells>
  <pageMargins left="0.7" right="0.7" top="0.75" bottom="0.75" header="0.51180555555555496" footer="0.51180555555555496"/>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0000"/>
  </sheetPr>
  <dimension ref="A1:V40"/>
  <sheetViews>
    <sheetView zoomScaleNormal="100" workbookViewId="0">
      <selection activeCell="S21" sqref="S21"/>
    </sheetView>
  </sheetViews>
  <sheetFormatPr baseColWidth="10" defaultColWidth="11.42578125" defaultRowHeight="15"/>
  <cols>
    <col min="11" max="11" width="17.7109375" customWidth="1"/>
    <col min="18" max="18" width="21.5703125" customWidth="1"/>
  </cols>
  <sheetData>
    <row r="1" spans="1:22" ht="49.5" customHeight="1">
      <c r="A1" s="457" t="s">
        <v>530</v>
      </c>
      <c r="B1" s="457"/>
      <c r="C1" s="457"/>
      <c r="D1" s="457"/>
      <c r="E1" s="457"/>
      <c r="K1" s="429" t="s">
        <v>531</v>
      </c>
      <c r="L1" s="429"/>
      <c r="M1" s="429"/>
      <c r="N1" s="429"/>
      <c r="O1" s="429"/>
    </row>
    <row r="2" spans="1:22">
      <c r="A2" s="430" t="s">
        <v>181</v>
      </c>
      <c r="B2" s="430"/>
      <c r="C2" s="430"/>
      <c r="D2" s="430"/>
      <c r="E2" s="430"/>
      <c r="K2" s="430" t="s">
        <v>181</v>
      </c>
      <c r="L2" s="430"/>
      <c r="M2" s="430"/>
      <c r="N2" s="430"/>
      <c r="O2" s="430"/>
    </row>
    <row r="3" spans="1:22">
      <c r="A3" s="431"/>
      <c r="B3" s="431"/>
      <c r="C3" s="431"/>
      <c r="D3" s="431"/>
      <c r="E3" s="431"/>
      <c r="K3" s="431"/>
      <c r="L3" s="431"/>
      <c r="M3" s="431"/>
      <c r="N3" s="431"/>
      <c r="O3" s="431"/>
    </row>
    <row r="4" spans="1:22">
      <c r="A4" s="432" t="s">
        <v>457</v>
      </c>
      <c r="B4" s="432"/>
      <c r="C4" s="432"/>
      <c r="D4" s="432"/>
      <c r="E4" s="432"/>
      <c r="K4" s="432" t="s">
        <v>182</v>
      </c>
      <c r="L4" s="432"/>
      <c r="M4" s="432"/>
      <c r="N4" s="432"/>
      <c r="O4" s="432"/>
    </row>
    <row r="5" spans="1:22">
      <c r="A5" s="432" t="s">
        <v>532</v>
      </c>
      <c r="B5" s="432"/>
      <c r="C5" s="432"/>
      <c r="D5" s="432"/>
      <c r="E5" s="432"/>
      <c r="K5" s="432" t="s">
        <v>183</v>
      </c>
      <c r="L5" s="432"/>
      <c r="M5" s="432"/>
      <c r="N5" s="432"/>
      <c r="O5" s="432"/>
    </row>
    <row r="6" spans="1:22">
      <c r="A6" s="432" t="s">
        <v>459</v>
      </c>
      <c r="B6" s="432"/>
      <c r="C6" s="432"/>
      <c r="D6" s="432"/>
      <c r="E6" s="432"/>
      <c r="K6" s="432" t="s">
        <v>223</v>
      </c>
      <c r="L6" s="432"/>
      <c r="M6" s="432"/>
      <c r="N6" s="432"/>
      <c r="O6" s="432"/>
    </row>
    <row r="10" spans="1:22">
      <c r="A10" s="157"/>
      <c r="B10" s="434" t="s">
        <v>173</v>
      </c>
      <c r="C10" s="434"/>
      <c r="D10" s="434" t="s">
        <v>176</v>
      </c>
      <c r="E10" s="434"/>
      <c r="K10" s="157"/>
      <c r="L10" s="434" t="s">
        <v>50</v>
      </c>
      <c r="M10" s="434"/>
      <c r="N10" s="434"/>
      <c r="O10" s="434"/>
      <c r="S10" t="s">
        <v>533</v>
      </c>
    </row>
    <row r="11" spans="1:22">
      <c r="B11" s="161" t="s">
        <v>105</v>
      </c>
      <c r="C11" s="161" t="s">
        <v>428</v>
      </c>
      <c r="D11" s="161" t="s">
        <v>105</v>
      </c>
      <c r="E11" s="161" t="s">
        <v>428</v>
      </c>
      <c r="L11" s="458" t="s">
        <v>173</v>
      </c>
      <c r="M11" s="458"/>
      <c r="N11" s="458" t="s">
        <v>176</v>
      </c>
      <c r="O11" s="458"/>
      <c r="S11" s="391" t="s">
        <v>74</v>
      </c>
      <c r="T11" s="391"/>
      <c r="U11" s="391" t="s">
        <v>75</v>
      </c>
      <c r="V11" s="391"/>
    </row>
    <row r="12" spans="1:22">
      <c r="A12" s="308" t="s">
        <v>534</v>
      </c>
      <c r="B12" s="159">
        <v>14</v>
      </c>
      <c r="C12" s="159">
        <v>336</v>
      </c>
      <c r="D12" s="159">
        <v>2</v>
      </c>
      <c r="E12" s="159">
        <v>66</v>
      </c>
      <c r="G12" s="281">
        <f t="shared" ref="G12:G22" si="0">B12/C12*100</f>
        <v>4.1666666666666661</v>
      </c>
      <c r="H12" s="281"/>
      <c r="I12" s="281">
        <f t="shared" ref="I12:I22" si="1">D12/E12*100</f>
        <v>3.0303030303030303</v>
      </c>
      <c r="J12" s="281"/>
      <c r="L12" s="161" t="s">
        <v>185</v>
      </c>
      <c r="M12" s="161" t="s">
        <v>535</v>
      </c>
      <c r="N12" s="161" t="s">
        <v>185</v>
      </c>
      <c r="O12" s="161" t="s">
        <v>535</v>
      </c>
      <c r="S12" s="309">
        <v>2020</v>
      </c>
      <c r="T12" s="309">
        <v>2003</v>
      </c>
      <c r="U12" s="309">
        <v>2020</v>
      </c>
      <c r="V12" s="309">
        <v>2003</v>
      </c>
    </row>
    <row r="13" spans="1:22">
      <c r="A13" s="308" t="s">
        <v>536</v>
      </c>
      <c r="B13" s="159">
        <v>95</v>
      </c>
      <c r="C13" s="159">
        <v>709</v>
      </c>
      <c r="D13" s="159">
        <v>23</v>
      </c>
      <c r="E13" s="159">
        <v>259</v>
      </c>
      <c r="G13" s="281">
        <f t="shared" si="0"/>
        <v>13.399153737658676</v>
      </c>
      <c r="H13" s="281"/>
      <c r="I13" s="281">
        <f t="shared" si="1"/>
        <v>8.8803088803088812</v>
      </c>
      <c r="J13" s="281"/>
      <c r="K13" s="158" t="s">
        <v>224</v>
      </c>
      <c r="L13" s="159">
        <v>286.60000000000002</v>
      </c>
      <c r="M13" s="159">
        <v>247.3</v>
      </c>
      <c r="N13" s="159">
        <v>241.6</v>
      </c>
      <c r="O13" s="159">
        <v>175</v>
      </c>
      <c r="R13" t="s">
        <v>79</v>
      </c>
      <c r="S13" s="310">
        <f t="shared" ref="S13:V18" si="2">L13*1000</f>
        <v>286600</v>
      </c>
      <c r="T13" s="310">
        <f t="shared" si="2"/>
        <v>247300</v>
      </c>
      <c r="U13" s="310">
        <f t="shared" si="2"/>
        <v>241600</v>
      </c>
      <c r="V13" s="310">
        <f t="shared" si="2"/>
        <v>175000</v>
      </c>
    </row>
    <row r="14" spans="1:22">
      <c r="A14" s="308" t="s">
        <v>537</v>
      </c>
      <c r="B14" s="159">
        <v>667</v>
      </c>
      <c r="C14" s="159">
        <v>2974</v>
      </c>
      <c r="D14" s="159">
        <v>205</v>
      </c>
      <c r="E14" s="159">
        <v>1085</v>
      </c>
      <c r="G14" s="281">
        <f t="shared" si="0"/>
        <v>22.427706792199061</v>
      </c>
      <c r="H14" s="281"/>
      <c r="I14" s="281">
        <f t="shared" si="1"/>
        <v>18.894009216589861</v>
      </c>
      <c r="J14" s="281"/>
      <c r="K14" s="158" t="s">
        <v>538</v>
      </c>
      <c r="L14" s="159">
        <v>14.5</v>
      </c>
      <c r="M14" s="159">
        <v>28.4</v>
      </c>
      <c r="N14" s="159">
        <v>9.1999999999999993</v>
      </c>
      <c r="O14" s="159">
        <v>21.4</v>
      </c>
      <c r="R14" t="s">
        <v>80</v>
      </c>
      <c r="S14" s="310">
        <f t="shared" si="2"/>
        <v>14500</v>
      </c>
      <c r="T14" s="310">
        <f t="shared" si="2"/>
        <v>28400</v>
      </c>
      <c r="U14" s="310">
        <f t="shared" si="2"/>
        <v>9200</v>
      </c>
      <c r="V14" s="310">
        <f t="shared" si="2"/>
        <v>21400</v>
      </c>
    </row>
    <row r="15" spans="1:22">
      <c r="A15" s="311" t="s">
        <v>539</v>
      </c>
      <c r="B15" s="159">
        <v>895</v>
      </c>
      <c r="C15" s="159">
        <v>3285</v>
      </c>
      <c r="D15" s="159">
        <v>315</v>
      </c>
      <c r="E15" s="159">
        <v>1067</v>
      </c>
      <c r="G15" s="281">
        <f t="shared" si="0"/>
        <v>27.24505327245053</v>
      </c>
      <c r="H15" s="281"/>
      <c r="I15" s="281">
        <f t="shared" si="1"/>
        <v>29.522024367385193</v>
      </c>
      <c r="J15" s="281"/>
      <c r="K15" s="158" t="s">
        <v>540</v>
      </c>
      <c r="L15" s="159">
        <v>55.1</v>
      </c>
      <c r="M15" s="159">
        <v>74</v>
      </c>
      <c r="N15" s="159">
        <v>49.5</v>
      </c>
      <c r="O15" s="159">
        <v>60.5</v>
      </c>
      <c r="R15" t="s">
        <v>541</v>
      </c>
      <c r="S15" s="310">
        <f t="shared" si="2"/>
        <v>55100</v>
      </c>
      <c r="T15" s="310">
        <f t="shared" si="2"/>
        <v>74000</v>
      </c>
      <c r="U15" s="310">
        <f t="shared" si="2"/>
        <v>49500</v>
      </c>
      <c r="V15" s="310">
        <f t="shared" si="2"/>
        <v>60500</v>
      </c>
    </row>
    <row r="16" spans="1:22">
      <c r="A16" s="311" t="s">
        <v>542</v>
      </c>
      <c r="B16" s="159">
        <v>1141</v>
      </c>
      <c r="C16" s="159">
        <v>2985</v>
      </c>
      <c r="D16" s="159">
        <v>341</v>
      </c>
      <c r="E16" s="159">
        <v>882</v>
      </c>
      <c r="G16" s="281">
        <f t="shared" si="0"/>
        <v>38.224455611390283</v>
      </c>
      <c r="H16" s="281"/>
      <c r="I16" s="281">
        <f t="shared" si="1"/>
        <v>38.662131519274382</v>
      </c>
      <c r="J16" s="281"/>
      <c r="K16" s="312" t="s">
        <v>543</v>
      </c>
      <c r="L16" s="159">
        <v>82.3</v>
      </c>
      <c r="M16" s="159">
        <v>65.400000000000006</v>
      </c>
      <c r="N16" s="159">
        <v>72.400000000000006</v>
      </c>
      <c r="O16" s="159">
        <v>47.7</v>
      </c>
      <c r="R16" t="s">
        <v>82</v>
      </c>
      <c r="S16" s="310">
        <f t="shared" si="2"/>
        <v>82300</v>
      </c>
      <c r="T16" s="310">
        <f t="shared" si="2"/>
        <v>65400.000000000007</v>
      </c>
      <c r="U16" s="310">
        <f t="shared" si="2"/>
        <v>72400</v>
      </c>
      <c r="V16" s="310">
        <f t="shared" si="2"/>
        <v>47700</v>
      </c>
    </row>
    <row r="17" spans="1:22">
      <c r="A17" s="312" t="s">
        <v>544</v>
      </c>
      <c r="B17" s="159">
        <v>1489</v>
      </c>
      <c r="C17" s="159">
        <v>2468</v>
      </c>
      <c r="D17" s="159">
        <v>399</v>
      </c>
      <c r="E17" s="159">
        <v>730</v>
      </c>
      <c r="G17" s="281">
        <f t="shared" si="0"/>
        <v>60.332252836304704</v>
      </c>
      <c r="H17" s="281"/>
      <c r="I17" s="281">
        <f t="shared" si="1"/>
        <v>54.657534246575345</v>
      </c>
      <c r="J17" s="281"/>
      <c r="K17" s="158" t="s">
        <v>545</v>
      </c>
      <c r="L17" s="159">
        <v>82.6</v>
      </c>
      <c r="M17" s="159">
        <v>49.7</v>
      </c>
      <c r="N17" s="159">
        <v>66.5</v>
      </c>
      <c r="O17" s="159">
        <v>28.9</v>
      </c>
      <c r="R17" t="s">
        <v>83</v>
      </c>
      <c r="S17" s="310">
        <f t="shared" si="2"/>
        <v>82600</v>
      </c>
      <c r="T17" s="310">
        <f t="shared" si="2"/>
        <v>49700</v>
      </c>
      <c r="U17" s="310">
        <f t="shared" si="2"/>
        <v>66500</v>
      </c>
      <c r="V17" s="310">
        <f t="shared" si="2"/>
        <v>28900</v>
      </c>
    </row>
    <row r="18" spans="1:22">
      <c r="A18" s="312" t="s">
        <v>546</v>
      </c>
      <c r="B18" s="159">
        <v>1634</v>
      </c>
      <c r="C18" s="159">
        <v>1868</v>
      </c>
      <c r="D18" s="159">
        <v>475</v>
      </c>
      <c r="E18" s="159">
        <v>795</v>
      </c>
      <c r="G18" s="281">
        <f t="shared" si="0"/>
        <v>87.473233404710925</v>
      </c>
      <c r="H18" s="281"/>
      <c r="I18" s="281">
        <f t="shared" si="1"/>
        <v>59.74842767295597</v>
      </c>
      <c r="J18" s="281"/>
      <c r="K18" s="158" t="s">
        <v>547</v>
      </c>
      <c r="L18" s="159">
        <v>52.1</v>
      </c>
      <c r="M18" s="159">
        <v>29.9</v>
      </c>
      <c r="N18" s="159">
        <v>44.1</v>
      </c>
      <c r="O18" s="159">
        <v>16.5</v>
      </c>
      <c r="R18" t="s">
        <v>85</v>
      </c>
      <c r="S18" s="310">
        <f t="shared" si="2"/>
        <v>52100</v>
      </c>
      <c r="T18" s="310">
        <f t="shared" si="2"/>
        <v>29900</v>
      </c>
      <c r="U18" s="310">
        <f t="shared" si="2"/>
        <v>44100</v>
      </c>
      <c r="V18" s="310">
        <f t="shared" si="2"/>
        <v>16500</v>
      </c>
    </row>
    <row r="19" spans="1:22">
      <c r="A19" s="313" t="s">
        <v>548</v>
      </c>
      <c r="B19" s="159">
        <v>1493</v>
      </c>
      <c r="C19" s="159">
        <v>1465</v>
      </c>
      <c r="D19" s="159">
        <v>467</v>
      </c>
      <c r="E19" s="159">
        <v>614</v>
      </c>
      <c r="G19" s="281">
        <f t="shared" si="0"/>
        <v>101.91126279863481</v>
      </c>
      <c r="H19" s="281"/>
      <c r="I19" s="281">
        <f t="shared" si="1"/>
        <v>76.058631921824102</v>
      </c>
      <c r="J19" s="281"/>
    </row>
    <row r="20" spans="1:22">
      <c r="A20" s="313" t="s">
        <v>549</v>
      </c>
      <c r="B20" s="159">
        <v>1197</v>
      </c>
      <c r="C20" s="159">
        <v>1363</v>
      </c>
      <c r="D20" s="159">
        <v>478</v>
      </c>
      <c r="E20" s="159">
        <v>597</v>
      </c>
      <c r="G20" s="281">
        <f t="shared" si="0"/>
        <v>87.820983125458554</v>
      </c>
      <c r="H20" s="281"/>
      <c r="I20" s="281">
        <f t="shared" si="1"/>
        <v>80.067001675041865</v>
      </c>
      <c r="J20" s="281"/>
      <c r="K20" s="433" t="s">
        <v>177</v>
      </c>
      <c r="L20" s="433"/>
      <c r="M20" s="433"/>
      <c r="N20" s="433"/>
      <c r="O20" s="433"/>
    </row>
    <row r="21" spans="1:22" ht="18">
      <c r="A21" s="308" t="s">
        <v>550</v>
      </c>
      <c r="B21" s="159">
        <v>1302</v>
      </c>
      <c r="C21" s="159">
        <v>1215</v>
      </c>
      <c r="D21" s="159">
        <v>654</v>
      </c>
      <c r="E21" s="159">
        <v>412</v>
      </c>
      <c r="G21" s="281">
        <f t="shared" si="0"/>
        <v>107.16049382716048</v>
      </c>
      <c r="H21" s="281"/>
      <c r="I21" s="281">
        <f t="shared" si="1"/>
        <v>158.73786407766991</v>
      </c>
      <c r="J21" s="281"/>
      <c r="K21" s="433" t="s">
        <v>197</v>
      </c>
      <c r="L21" s="433"/>
      <c r="M21" s="433"/>
      <c r="N21" s="433"/>
      <c r="O21" s="433"/>
      <c r="S21" s="314" t="s">
        <v>551</v>
      </c>
    </row>
    <row r="22" spans="1:22">
      <c r="A22" s="308" t="s">
        <v>552</v>
      </c>
      <c r="B22" s="159">
        <v>43</v>
      </c>
      <c r="C22" s="159">
        <v>33</v>
      </c>
      <c r="D22" s="159">
        <v>31</v>
      </c>
      <c r="E22" s="159">
        <v>13</v>
      </c>
      <c r="G22" s="281">
        <f t="shared" si="0"/>
        <v>130.30303030303031</v>
      </c>
      <c r="H22" s="281"/>
      <c r="I22" s="281">
        <f t="shared" si="1"/>
        <v>238.46153846153845</v>
      </c>
      <c r="J22" s="281"/>
      <c r="K22" s="433"/>
      <c r="L22" s="433"/>
      <c r="M22" s="433"/>
      <c r="N22" s="433"/>
      <c r="O22" s="433"/>
      <c r="S22" s="391" t="s">
        <v>74</v>
      </c>
      <c r="T22" s="391"/>
      <c r="U22" s="391" t="s">
        <v>75</v>
      </c>
      <c r="V22" s="391"/>
    </row>
    <row r="23" spans="1:22">
      <c r="K23" s="433" t="s">
        <v>198</v>
      </c>
      <c r="L23" s="433"/>
      <c r="M23" s="433"/>
      <c r="N23" s="433"/>
      <c r="O23" s="433"/>
      <c r="S23" s="309">
        <v>2020</v>
      </c>
      <c r="T23" s="309">
        <v>2003</v>
      </c>
      <c r="U23" s="309">
        <v>2020</v>
      </c>
      <c r="V23" s="309">
        <v>2003</v>
      </c>
    </row>
    <row r="24" spans="1:22">
      <c r="A24" s="433" t="s">
        <v>177</v>
      </c>
      <c r="B24" s="433"/>
      <c r="C24" s="433"/>
      <c r="D24" s="433"/>
      <c r="E24" s="433"/>
      <c r="K24" s="433"/>
      <c r="L24" s="433"/>
      <c r="M24" s="433"/>
      <c r="N24" s="433"/>
      <c r="O24" s="433"/>
      <c r="R24" t="s">
        <v>79</v>
      </c>
      <c r="S24" s="310">
        <f>SUM(B12:B22)</f>
        <v>9970</v>
      </c>
      <c r="T24" s="310">
        <f>SUM(C12:C22)</f>
        <v>18701</v>
      </c>
      <c r="U24" s="310">
        <f>SUM(D12:D22)</f>
        <v>3390</v>
      </c>
      <c r="V24" s="310">
        <f>SUM(E12:E22)</f>
        <v>6520</v>
      </c>
    </row>
    <row r="25" spans="1:22">
      <c r="A25" s="433" t="s">
        <v>553</v>
      </c>
      <c r="B25" s="433"/>
      <c r="C25" s="433"/>
      <c r="D25" s="433"/>
      <c r="E25" s="433"/>
      <c r="R25" t="s">
        <v>80</v>
      </c>
      <c r="S25" s="310">
        <f>SUM(B12:B14)</f>
        <v>776</v>
      </c>
      <c r="T25" s="310">
        <f>SUM(C12:C14)</f>
        <v>4019</v>
      </c>
      <c r="U25" s="310">
        <f>SUM(D12:D14)</f>
        <v>230</v>
      </c>
      <c r="V25" s="310">
        <f>SUM(E12:E14)</f>
        <v>1410</v>
      </c>
    </row>
    <row r="26" spans="1:22">
      <c r="A26" s="433"/>
      <c r="B26" s="433"/>
      <c r="C26" s="433"/>
      <c r="D26" s="433"/>
      <c r="E26" s="433"/>
      <c r="K26" s="433" t="s">
        <v>199</v>
      </c>
      <c r="L26" s="433"/>
      <c r="M26" s="433"/>
      <c r="N26" s="433"/>
      <c r="O26" s="433"/>
      <c r="R26" t="s">
        <v>81</v>
      </c>
      <c r="S26" s="310">
        <f>SUM(B15:B16)</f>
        <v>2036</v>
      </c>
      <c r="T26" s="310">
        <f>SUM(C15:C16)</f>
        <v>6270</v>
      </c>
      <c r="U26" s="310">
        <f>SUM(D15:D16)</f>
        <v>656</v>
      </c>
      <c r="V26" s="310">
        <f>SUM(E15:E16)</f>
        <v>1949</v>
      </c>
    </row>
    <row r="27" spans="1:22">
      <c r="K27" s="433"/>
      <c r="L27" s="433"/>
      <c r="M27" s="433"/>
      <c r="N27" s="433"/>
      <c r="O27" s="433"/>
      <c r="R27" t="s">
        <v>82</v>
      </c>
      <c r="S27" s="310">
        <f>SUM(B17:B18)</f>
        <v>3123</v>
      </c>
      <c r="T27" s="310">
        <f>SUM(C17:C18)</f>
        <v>4336</v>
      </c>
      <c r="U27" s="310">
        <f>SUM(D17:D18)</f>
        <v>874</v>
      </c>
      <c r="V27" s="310">
        <f>SUM(E17:E18)</f>
        <v>1525</v>
      </c>
    </row>
    <row r="28" spans="1:22">
      <c r="A28" s="433" t="s">
        <v>495</v>
      </c>
      <c r="B28" s="433"/>
      <c r="C28" s="433"/>
      <c r="D28" s="433"/>
      <c r="E28" s="433"/>
      <c r="K28" s="433" t="s">
        <v>200</v>
      </c>
      <c r="L28" s="433"/>
      <c r="M28" s="433"/>
      <c r="N28" s="433"/>
      <c r="O28" s="433"/>
      <c r="R28" t="s">
        <v>83</v>
      </c>
      <c r="S28" s="310">
        <f>SUM(B19:B20)</f>
        <v>2690</v>
      </c>
      <c r="T28" s="310">
        <f>SUM(C19:C20)</f>
        <v>2828</v>
      </c>
      <c r="U28" s="310">
        <f>SUM(D19:D20)</f>
        <v>945</v>
      </c>
      <c r="V28" s="310">
        <f>SUM(E19:E20)</f>
        <v>1211</v>
      </c>
    </row>
    <row r="29" spans="1:22">
      <c r="A29" s="433"/>
      <c r="B29" s="433"/>
      <c r="C29" s="433"/>
      <c r="D29" s="433"/>
      <c r="E29" s="433"/>
      <c r="R29" t="s">
        <v>85</v>
      </c>
      <c r="S29" s="310">
        <f>SUM(B21:B22)</f>
        <v>1345</v>
      </c>
      <c r="T29" s="310">
        <f>SUM(C21:C22)</f>
        <v>1248</v>
      </c>
      <c r="U29" s="310">
        <f>SUM(D21:D22)</f>
        <v>685</v>
      </c>
      <c r="V29" s="310">
        <f>SUM(E21:E22)</f>
        <v>425</v>
      </c>
    </row>
    <row r="30" spans="1:22">
      <c r="A30" s="433" t="s">
        <v>200</v>
      </c>
      <c r="B30" s="433"/>
      <c r="C30" s="433"/>
      <c r="D30" s="433"/>
      <c r="E30" s="433"/>
    </row>
    <row r="31" spans="1:22" ht="18">
      <c r="B31">
        <v>2020</v>
      </c>
      <c r="C31">
        <v>2003</v>
      </c>
      <c r="D31">
        <v>2020</v>
      </c>
      <c r="E31">
        <v>2003</v>
      </c>
      <c r="S31" s="314" t="s">
        <v>554</v>
      </c>
    </row>
    <row r="32" spans="1:22">
      <c r="A32" t="s">
        <v>555</v>
      </c>
      <c r="B32" s="310">
        <f>SUM(B12:B22)</f>
        <v>9970</v>
      </c>
      <c r="C32" s="310">
        <f>SUM(C12:C22)</f>
        <v>18701</v>
      </c>
      <c r="D32" s="310">
        <f>SUM(D12:D22)</f>
        <v>3390</v>
      </c>
      <c r="E32" s="310">
        <f>SUM(E12:E22)</f>
        <v>6520</v>
      </c>
      <c r="G32" s="179">
        <f>B32/C32</f>
        <v>0.53312657077161651</v>
      </c>
      <c r="H32" s="179">
        <f>D32/E32</f>
        <v>0.51993865030674846</v>
      </c>
      <c r="S32" s="391" t="s">
        <v>74</v>
      </c>
      <c r="T32" s="391"/>
      <c r="U32" s="391" t="s">
        <v>75</v>
      </c>
      <c r="V32" s="391"/>
    </row>
    <row r="33" spans="1:22">
      <c r="B33">
        <v>2020</v>
      </c>
      <c r="C33">
        <v>2003</v>
      </c>
      <c r="S33" s="309">
        <v>2020</v>
      </c>
      <c r="T33" s="309">
        <v>2003</v>
      </c>
      <c r="U33" s="309">
        <v>2020</v>
      </c>
      <c r="V33" s="309">
        <v>2003</v>
      </c>
    </row>
    <row r="34" spans="1:22">
      <c r="A34" t="s">
        <v>556</v>
      </c>
      <c r="B34" s="310">
        <f>B32+D32</f>
        <v>13360</v>
      </c>
      <c r="C34" s="310">
        <f>C32+E32</f>
        <v>25221</v>
      </c>
      <c r="E34">
        <f>B34/C34</f>
        <v>0.52971729907616671</v>
      </c>
      <c r="R34" t="s">
        <v>79</v>
      </c>
      <c r="S34" s="179">
        <f t="shared" ref="S34:V39" si="3">S24/S13*100</f>
        <v>3.4787159804605721</v>
      </c>
      <c r="T34" s="179">
        <f t="shared" si="3"/>
        <v>7.5620703598867776</v>
      </c>
      <c r="U34" s="179">
        <f t="shared" si="3"/>
        <v>1.4031456953642383</v>
      </c>
      <c r="V34" s="179">
        <f t="shared" si="3"/>
        <v>3.7257142857142855</v>
      </c>
    </row>
    <row r="35" spans="1:22">
      <c r="R35" t="s">
        <v>80</v>
      </c>
      <c r="S35" s="179">
        <f t="shared" si="3"/>
        <v>5.3517241379310345</v>
      </c>
      <c r="T35" s="179">
        <f t="shared" si="3"/>
        <v>14.151408450704226</v>
      </c>
      <c r="U35" s="179">
        <f t="shared" si="3"/>
        <v>2.5</v>
      </c>
      <c r="V35" s="179">
        <f t="shared" si="3"/>
        <v>6.5887850467289715</v>
      </c>
    </row>
    <row r="36" spans="1:22">
      <c r="R36" t="s">
        <v>81</v>
      </c>
      <c r="S36" s="179">
        <f t="shared" si="3"/>
        <v>3.6950998185117969</v>
      </c>
      <c r="T36" s="179">
        <f t="shared" si="3"/>
        <v>8.4729729729729719</v>
      </c>
      <c r="U36" s="179">
        <f t="shared" si="3"/>
        <v>1.3252525252525251</v>
      </c>
      <c r="V36" s="179">
        <f t="shared" si="3"/>
        <v>3.2214876033057851</v>
      </c>
    </row>
    <row r="37" spans="1:22">
      <c r="R37" t="s">
        <v>82</v>
      </c>
      <c r="S37" s="179">
        <f t="shared" si="3"/>
        <v>3.7946537059538272</v>
      </c>
      <c r="T37" s="179">
        <f t="shared" si="3"/>
        <v>6.6299694189602434</v>
      </c>
      <c r="U37" s="179">
        <f t="shared" si="3"/>
        <v>1.2071823204419889</v>
      </c>
      <c r="V37" s="179">
        <f t="shared" si="3"/>
        <v>3.1970649895178198</v>
      </c>
    </row>
    <row r="38" spans="1:22">
      <c r="R38" t="s">
        <v>83</v>
      </c>
      <c r="S38" s="179">
        <f t="shared" si="3"/>
        <v>3.2566585956416461</v>
      </c>
      <c r="T38" s="179">
        <f t="shared" si="3"/>
        <v>5.6901408450704221</v>
      </c>
      <c r="U38" s="179">
        <f t="shared" si="3"/>
        <v>1.4210526315789473</v>
      </c>
      <c r="V38" s="179">
        <f t="shared" si="3"/>
        <v>4.1903114186851216</v>
      </c>
    </row>
    <row r="39" spans="1:22">
      <c r="R39" t="s">
        <v>85</v>
      </c>
      <c r="S39" s="179">
        <f t="shared" si="3"/>
        <v>2.5815738963531669</v>
      </c>
      <c r="T39" s="179">
        <f t="shared" si="3"/>
        <v>4.1739130434782616</v>
      </c>
      <c r="U39" s="179">
        <f t="shared" si="3"/>
        <v>1.5532879818594105</v>
      </c>
      <c r="V39" s="179">
        <f t="shared" si="3"/>
        <v>2.5757575757575757</v>
      </c>
    </row>
    <row r="40" spans="1:22">
      <c r="R40" t="s">
        <v>557</v>
      </c>
    </row>
  </sheetData>
  <mergeCells count="37">
    <mergeCell ref="S32:T32"/>
    <mergeCell ref="U32:V32"/>
    <mergeCell ref="K27:O27"/>
    <mergeCell ref="A28:E28"/>
    <mergeCell ref="K28:O28"/>
    <mergeCell ref="A29:E29"/>
    <mergeCell ref="A30:E30"/>
    <mergeCell ref="K23:O23"/>
    <mergeCell ref="A24:E24"/>
    <mergeCell ref="K24:O24"/>
    <mergeCell ref="A25:E25"/>
    <mergeCell ref="A26:E26"/>
    <mergeCell ref="K26:O26"/>
    <mergeCell ref="S11:T11"/>
    <mergeCell ref="U11:V11"/>
    <mergeCell ref="K20:O20"/>
    <mergeCell ref="K21:O21"/>
    <mergeCell ref="K22:O22"/>
    <mergeCell ref="S22:T22"/>
    <mergeCell ref="U22:V22"/>
    <mergeCell ref="B10:C10"/>
    <mergeCell ref="D10:E10"/>
    <mergeCell ref="L10:O10"/>
    <mergeCell ref="L11:M11"/>
    <mergeCell ref="N11:O11"/>
    <mergeCell ref="A4:E4"/>
    <mergeCell ref="K4:O4"/>
    <mergeCell ref="A5:E5"/>
    <mergeCell ref="K5:O5"/>
    <mergeCell ref="A6:E6"/>
    <mergeCell ref="K6:O6"/>
    <mergeCell ref="A1:E1"/>
    <mergeCell ref="K1:O1"/>
    <mergeCell ref="A2:E2"/>
    <mergeCell ref="K2:O2"/>
    <mergeCell ref="A3:E3"/>
    <mergeCell ref="K3:O3"/>
  </mergeCells>
  <pageMargins left="0.7" right="0.7" top="0.75" bottom="0.75" header="0.51180555555555496" footer="0.51180555555555496"/>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92D050"/>
  </sheetPr>
  <dimension ref="A1:Q39"/>
  <sheetViews>
    <sheetView topLeftCell="A2" zoomScaleNormal="100" workbookViewId="0">
      <selection activeCell="K12" sqref="K12"/>
    </sheetView>
  </sheetViews>
  <sheetFormatPr baseColWidth="10" defaultColWidth="9.140625" defaultRowHeight="15"/>
  <cols>
    <col min="1" max="1" width="21" customWidth="1"/>
    <col min="2" max="7" width="19.5703125" customWidth="1"/>
  </cols>
  <sheetData>
    <row r="1" spans="1:17">
      <c r="A1" s="423" t="s">
        <v>166</v>
      </c>
      <c r="B1" s="423"/>
      <c r="C1" s="423"/>
      <c r="D1" s="423"/>
      <c r="E1" s="423"/>
      <c r="F1" s="423"/>
      <c r="G1" s="423"/>
      <c r="H1" s="423"/>
      <c r="I1" s="423"/>
      <c r="J1" s="423"/>
      <c r="K1" s="423"/>
    </row>
    <row r="2" spans="1:17">
      <c r="A2" s="424" t="s">
        <v>167</v>
      </c>
      <c r="B2" s="424"/>
      <c r="C2" s="424"/>
      <c r="D2" s="424"/>
      <c r="E2" s="424"/>
      <c r="F2" s="424"/>
      <c r="G2" s="424"/>
      <c r="H2" s="424"/>
      <c r="I2" s="424"/>
      <c r="J2" s="424"/>
      <c r="K2" s="424"/>
    </row>
    <row r="3" spans="1:17">
      <c r="A3" s="425"/>
      <c r="B3" s="425"/>
      <c r="C3" s="425"/>
      <c r="D3" s="425"/>
      <c r="E3" s="425"/>
      <c r="F3" s="425"/>
      <c r="G3" s="425"/>
      <c r="H3" s="425"/>
      <c r="I3" s="425"/>
      <c r="J3" s="425"/>
      <c r="K3" s="425"/>
    </row>
    <row r="4" spans="1:17">
      <c r="A4" s="426" t="s">
        <v>558</v>
      </c>
      <c r="B4" s="426"/>
      <c r="C4" s="426"/>
      <c r="D4" s="426"/>
      <c r="E4" s="426"/>
      <c r="F4" s="426"/>
      <c r="G4" s="426"/>
      <c r="H4" s="426"/>
      <c r="I4" s="426"/>
      <c r="J4" s="426"/>
      <c r="K4" s="426"/>
    </row>
    <row r="5" spans="1:17">
      <c r="A5" s="427" t="s">
        <v>559</v>
      </c>
      <c r="B5" s="427"/>
      <c r="C5" s="427"/>
      <c r="D5" s="427"/>
      <c r="E5" s="427"/>
      <c r="F5" s="427"/>
      <c r="G5" s="427"/>
      <c r="H5" s="427"/>
      <c r="I5" s="427"/>
      <c r="J5" s="427"/>
      <c r="K5" s="427"/>
    </row>
    <row r="6" spans="1:17">
      <c r="A6" s="425"/>
      <c r="B6" s="425"/>
      <c r="C6" s="425"/>
      <c r="D6" s="425"/>
      <c r="E6" s="425"/>
      <c r="F6" s="425"/>
      <c r="G6" s="425"/>
      <c r="H6" s="425"/>
      <c r="I6" s="425"/>
      <c r="J6" s="425"/>
      <c r="K6" s="425"/>
    </row>
    <row r="7" spans="1:17" ht="15" customHeight="1">
      <c r="A7" s="149" t="s">
        <v>30</v>
      </c>
      <c r="B7" s="428" t="s">
        <v>237</v>
      </c>
      <c r="C7" s="428"/>
      <c r="D7" s="428" t="s">
        <v>173</v>
      </c>
      <c r="E7" s="428"/>
      <c r="F7" s="428" t="s">
        <v>176</v>
      </c>
      <c r="G7" s="428"/>
    </row>
    <row r="8" spans="1:17">
      <c r="A8" s="149" t="s">
        <v>30</v>
      </c>
      <c r="B8" s="152" t="s">
        <v>342</v>
      </c>
      <c r="C8" s="152" t="s">
        <v>382</v>
      </c>
      <c r="D8" s="152" t="s">
        <v>342</v>
      </c>
      <c r="E8" s="152" t="s">
        <v>382</v>
      </c>
      <c r="F8" s="152" t="s">
        <v>342</v>
      </c>
      <c r="G8" s="152" t="s">
        <v>382</v>
      </c>
    </row>
    <row r="9" spans="1:17" ht="15" customHeight="1">
      <c r="A9" s="428" t="s">
        <v>50</v>
      </c>
      <c r="B9" s="428"/>
      <c r="C9" s="428"/>
      <c r="D9" s="428"/>
      <c r="E9" s="428"/>
      <c r="F9" s="428"/>
      <c r="G9" s="428"/>
    </row>
    <row r="10" spans="1:17">
      <c r="A10" s="152" t="s">
        <v>560</v>
      </c>
      <c r="B10" s="175">
        <v>100</v>
      </c>
      <c r="C10" s="175">
        <v>100</v>
      </c>
      <c r="D10" s="175">
        <v>100</v>
      </c>
      <c r="E10" s="175">
        <v>100</v>
      </c>
      <c r="F10" s="175">
        <v>100</v>
      </c>
      <c r="G10" s="175">
        <v>100</v>
      </c>
    </row>
    <row r="11" spans="1:17">
      <c r="A11" s="152" t="s">
        <v>561</v>
      </c>
      <c r="B11" s="175">
        <v>100</v>
      </c>
      <c r="C11" s="175">
        <v>100</v>
      </c>
      <c r="D11" s="175">
        <v>100</v>
      </c>
      <c r="E11" s="175">
        <v>100</v>
      </c>
      <c r="F11" s="175">
        <v>100</v>
      </c>
      <c r="G11" s="175">
        <v>100</v>
      </c>
    </row>
    <row r="12" spans="1:17" ht="15" customHeight="1">
      <c r="A12" s="428" t="s">
        <v>562</v>
      </c>
      <c r="B12" s="428"/>
      <c r="C12" s="428"/>
      <c r="D12" s="428"/>
      <c r="E12" s="428"/>
      <c r="F12" s="428"/>
      <c r="G12" s="428"/>
      <c r="K12" t="s">
        <v>563</v>
      </c>
    </row>
    <row r="13" spans="1:17">
      <c r="A13" s="152" t="s">
        <v>560</v>
      </c>
      <c r="B13" s="175">
        <v>0.2</v>
      </c>
      <c r="C13" s="175">
        <v>0.4</v>
      </c>
      <c r="D13" s="175">
        <v>0.3</v>
      </c>
      <c r="E13" s="175">
        <v>0.5</v>
      </c>
      <c r="F13" s="175">
        <v>0.2</v>
      </c>
      <c r="G13" s="175">
        <v>0.2</v>
      </c>
      <c r="K13">
        <v>2020</v>
      </c>
      <c r="L13">
        <v>0.2</v>
      </c>
      <c r="M13">
        <v>0.4</v>
      </c>
      <c r="N13">
        <v>0.3</v>
      </c>
      <c r="O13">
        <v>0.5</v>
      </c>
      <c r="P13">
        <v>0.2</v>
      </c>
      <c r="Q13">
        <v>0.2</v>
      </c>
    </row>
    <row r="14" spans="1:17">
      <c r="A14" s="152" t="s">
        <v>561</v>
      </c>
      <c r="B14" s="175">
        <v>0.2</v>
      </c>
      <c r="C14" s="315" t="s">
        <v>118</v>
      </c>
      <c r="D14" s="175">
        <v>0.2</v>
      </c>
      <c r="E14" s="315" t="s">
        <v>118</v>
      </c>
      <c r="F14" s="175">
        <v>0.3</v>
      </c>
      <c r="G14" s="315" t="s">
        <v>118</v>
      </c>
      <c r="K14">
        <v>2014</v>
      </c>
      <c r="L14">
        <v>0.2</v>
      </c>
      <c r="M14" t="s">
        <v>118</v>
      </c>
      <c r="N14">
        <v>0.2</v>
      </c>
      <c r="O14" t="s">
        <v>118</v>
      </c>
      <c r="P14">
        <v>0.3</v>
      </c>
      <c r="Q14" t="s">
        <v>118</v>
      </c>
    </row>
    <row r="15" spans="1:17" ht="15" customHeight="1">
      <c r="A15" s="428" t="s">
        <v>564</v>
      </c>
      <c r="B15" s="428"/>
      <c r="C15" s="428"/>
      <c r="D15" s="428"/>
      <c r="E15" s="428"/>
      <c r="F15" s="428"/>
      <c r="G15" s="428"/>
      <c r="K15" t="s">
        <v>565</v>
      </c>
    </row>
    <row r="16" spans="1:17">
      <c r="A16" s="152" t="s">
        <v>560</v>
      </c>
      <c r="B16" s="175">
        <v>0.8</v>
      </c>
      <c r="C16" s="175">
        <v>0.5</v>
      </c>
      <c r="D16" s="175">
        <v>1</v>
      </c>
      <c r="E16" s="175">
        <v>0.6</v>
      </c>
      <c r="F16" s="175">
        <v>0.5</v>
      </c>
      <c r="G16" s="175">
        <v>0.3</v>
      </c>
      <c r="K16">
        <v>2020</v>
      </c>
      <c r="L16">
        <v>0.8</v>
      </c>
      <c r="M16">
        <v>0.5</v>
      </c>
      <c r="N16">
        <v>1</v>
      </c>
      <c r="O16">
        <v>0.6</v>
      </c>
      <c r="P16">
        <v>0.5</v>
      </c>
      <c r="Q16">
        <v>0.3</v>
      </c>
    </row>
    <row r="17" spans="1:17">
      <c r="A17" s="152" t="s">
        <v>561</v>
      </c>
      <c r="B17" s="175">
        <v>1.1000000000000001</v>
      </c>
      <c r="C17" s="175">
        <v>1.4</v>
      </c>
      <c r="D17" s="175">
        <v>1.3</v>
      </c>
      <c r="E17" s="175">
        <v>1.7</v>
      </c>
      <c r="F17" s="175">
        <v>0.9</v>
      </c>
      <c r="G17" s="175">
        <v>1.1000000000000001</v>
      </c>
      <c r="K17">
        <v>2014</v>
      </c>
      <c r="L17">
        <v>1.1000000000000001</v>
      </c>
      <c r="M17">
        <v>1.4</v>
      </c>
      <c r="N17">
        <v>1.3</v>
      </c>
      <c r="O17">
        <v>1.7</v>
      </c>
      <c r="P17">
        <v>0.9</v>
      </c>
      <c r="Q17">
        <v>1.1000000000000001</v>
      </c>
    </row>
    <row r="18" spans="1:17" ht="15" customHeight="1">
      <c r="A18" s="428" t="s">
        <v>566</v>
      </c>
      <c r="B18" s="428"/>
      <c r="C18" s="428"/>
      <c r="D18" s="428"/>
      <c r="E18" s="428"/>
      <c r="F18" s="428"/>
      <c r="G18" s="428"/>
      <c r="K18" t="s">
        <v>127</v>
      </c>
    </row>
    <row r="19" spans="1:17">
      <c r="A19" s="152" t="s">
        <v>560</v>
      </c>
      <c r="B19" s="175">
        <v>3.9</v>
      </c>
      <c r="C19" s="175">
        <v>2.7</v>
      </c>
      <c r="D19" s="175">
        <v>4.5</v>
      </c>
      <c r="E19" s="175">
        <v>3</v>
      </c>
      <c r="F19" s="175">
        <v>3.1</v>
      </c>
      <c r="G19" s="175">
        <v>2.4</v>
      </c>
      <c r="K19">
        <v>2020</v>
      </c>
      <c r="L19">
        <v>3.9</v>
      </c>
      <c r="M19">
        <v>2.7</v>
      </c>
      <c r="N19">
        <v>4.5</v>
      </c>
      <c r="O19">
        <v>3</v>
      </c>
      <c r="P19">
        <v>3.1</v>
      </c>
      <c r="Q19">
        <v>2.4</v>
      </c>
    </row>
    <row r="20" spans="1:17">
      <c r="A20" s="152" t="s">
        <v>561</v>
      </c>
      <c r="B20" s="175">
        <v>6.1</v>
      </c>
      <c r="C20" s="175">
        <v>5.6</v>
      </c>
      <c r="D20" s="175">
        <v>6.6</v>
      </c>
      <c r="E20" s="175">
        <v>5.5</v>
      </c>
      <c r="F20" s="175">
        <v>5.6</v>
      </c>
      <c r="G20" s="175">
        <v>5.8</v>
      </c>
      <c r="K20">
        <v>2014</v>
      </c>
      <c r="L20">
        <v>6.1</v>
      </c>
      <c r="M20">
        <v>5.6</v>
      </c>
      <c r="N20">
        <v>6.6</v>
      </c>
      <c r="O20">
        <v>5.5</v>
      </c>
      <c r="P20">
        <v>5.6</v>
      </c>
      <c r="Q20">
        <v>5.8</v>
      </c>
    </row>
    <row r="21" spans="1:17" ht="15" customHeight="1">
      <c r="A21" s="428" t="s">
        <v>567</v>
      </c>
      <c r="B21" s="428"/>
      <c r="C21" s="428"/>
      <c r="D21" s="428"/>
      <c r="E21" s="428"/>
      <c r="F21" s="428"/>
      <c r="G21" s="428"/>
      <c r="K21" t="s">
        <v>568</v>
      </c>
    </row>
    <row r="22" spans="1:17">
      <c r="A22" s="152" t="s">
        <v>560</v>
      </c>
      <c r="B22" s="175">
        <v>25.8</v>
      </c>
      <c r="C22" s="175">
        <v>28.5</v>
      </c>
      <c r="D22" s="175">
        <v>30.1</v>
      </c>
      <c r="E22" s="175">
        <v>34</v>
      </c>
      <c r="F22" s="175">
        <v>20.7</v>
      </c>
      <c r="G22" s="175">
        <v>22</v>
      </c>
      <c r="K22">
        <v>2020</v>
      </c>
      <c r="L22">
        <v>25.8</v>
      </c>
      <c r="M22">
        <v>28.5</v>
      </c>
      <c r="N22">
        <v>30.1</v>
      </c>
      <c r="O22">
        <v>34</v>
      </c>
      <c r="P22">
        <v>20.7</v>
      </c>
      <c r="Q22">
        <v>22</v>
      </c>
    </row>
    <row r="23" spans="1:17">
      <c r="A23" s="152" t="s">
        <v>561</v>
      </c>
      <c r="B23" s="175">
        <v>27.1</v>
      </c>
      <c r="C23" s="175">
        <v>34.200000000000003</v>
      </c>
      <c r="D23" s="175">
        <v>30.3</v>
      </c>
      <c r="E23" s="175">
        <v>39.6</v>
      </c>
      <c r="F23" s="175">
        <v>23.2</v>
      </c>
      <c r="G23" s="175">
        <v>28</v>
      </c>
      <c r="K23">
        <v>2014</v>
      </c>
      <c r="L23">
        <v>27.1</v>
      </c>
      <c r="M23">
        <v>34.200000000000003</v>
      </c>
      <c r="N23">
        <v>30.3</v>
      </c>
      <c r="O23">
        <v>39.6</v>
      </c>
      <c r="P23">
        <v>23.2</v>
      </c>
      <c r="Q23">
        <v>28</v>
      </c>
    </row>
    <row r="24" spans="1:17" ht="15" customHeight="1">
      <c r="A24" s="428" t="s">
        <v>569</v>
      </c>
      <c r="B24" s="428"/>
      <c r="C24" s="428"/>
      <c r="D24" s="428"/>
      <c r="E24" s="428"/>
      <c r="F24" s="428"/>
      <c r="G24" s="428"/>
      <c r="K24" t="s">
        <v>570</v>
      </c>
    </row>
    <row r="25" spans="1:17">
      <c r="A25" s="152" t="s">
        <v>560</v>
      </c>
      <c r="B25" s="175">
        <v>13.6</v>
      </c>
      <c r="C25" s="175">
        <v>17.2</v>
      </c>
      <c r="D25" s="175">
        <v>13.7</v>
      </c>
      <c r="E25" s="175">
        <v>15.9</v>
      </c>
      <c r="F25" s="175">
        <v>13.6</v>
      </c>
      <c r="G25" s="175">
        <v>18.8</v>
      </c>
      <c r="K25">
        <v>2020</v>
      </c>
      <c r="L25">
        <v>13.6</v>
      </c>
      <c r="M25">
        <v>17.2</v>
      </c>
      <c r="N25">
        <v>13.7</v>
      </c>
      <c r="O25">
        <v>15.9</v>
      </c>
      <c r="P25">
        <v>13.6</v>
      </c>
      <c r="Q25">
        <v>18.8</v>
      </c>
    </row>
    <row r="26" spans="1:17">
      <c r="A26" s="152" t="s">
        <v>561</v>
      </c>
      <c r="B26" s="175">
        <v>14.2</v>
      </c>
      <c r="C26" s="175">
        <v>17.7</v>
      </c>
      <c r="D26" s="175">
        <v>14.3</v>
      </c>
      <c r="E26" s="175">
        <v>16.8</v>
      </c>
      <c r="F26" s="175">
        <v>14</v>
      </c>
      <c r="G26" s="175">
        <v>18.899999999999999</v>
      </c>
      <c r="K26">
        <v>2014</v>
      </c>
      <c r="L26">
        <v>14.2</v>
      </c>
      <c r="M26">
        <v>17.7</v>
      </c>
      <c r="N26">
        <v>14.3</v>
      </c>
      <c r="O26">
        <v>16.8</v>
      </c>
      <c r="P26">
        <v>14</v>
      </c>
      <c r="Q26">
        <v>18.899999999999999</v>
      </c>
    </row>
    <row r="27" spans="1:17" ht="15" customHeight="1">
      <c r="A27" s="428" t="s">
        <v>571</v>
      </c>
      <c r="B27" s="428"/>
      <c r="C27" s="428"/>
      <c r="D27" s="428"/>
      <c r="E27" s="428"/>
      <c r="F27" s="428"/>
      <c r="G27" s="428"/>
      <c r="K27" t="s">
        <v>572</v>
      </c>
    </row>
    <row r="28" spans="1:17">
      <c r="A28" s="152" t="s">
        <v>560</v>
      </c>
      <c r="B28" s="175">
        <v>10.3</v>
      </c>
      <c r="C28" s="175">
        <v>11.2</v>
      </c>
      <c r="D28" s="175">
        <v>10.199999999999999</v>
      </c>
      <c r="E28" s="175">
        <v>11.3</v>
      </c>
      <c r="F28" s="175">
        <v>10.3</v>
      </c>
      <c r="G28" s="175">
        <v>11.1</v>
      </c>
      <c r="K28">
        <v>2020</v>
      </c>
      <c r="L28">
        <v>10.3</v>
      </c>
      <c r="M28">
        <v>11.2</v>
      </c>
      <c r="N28">
        <v>10.199999999999999</v>
      </c>
      <c r="O28">
        <v>11.3</v>
      </c>
      <c r="P28">
        <v>10.3</v>
      </c>
      <c r="Q28">
        <v>11.1</v>
      </c>
    </row>
    <row r="29" spans="1:17">
      <c r="A29" s="152" t="s">
        <v>561</v>
      </c>
      <c r="B29" s="175">
        <v>9.1999999999999993</v>
      </c>
      <c r="C29" s="175">
        <v>9</v>
      </c>
      <c r="D29" s="175">
        <v>9</v>
      </c>
      <c r="E29" s="175">
        <v>8.6</v>
      </c>
      <c r="F29" s="175">
        <v>9.4</v>
      </c>
      <c r="G29" s="175">
        <v>9.4</v>
      </c>
      <c r="K29">
        <v>2014</v>
      </c>
      <c r="L29">
        <v>9.1999999999999993</v>
      </c>
      <c r="M29">
        <v>9</v>
      </c>
      <c r="N29">
        <v>9</v>
      </c>
      <c r="O29">
        <v>8.6</v>
      </c>
      <c r="P29">
        <v>9.4</v>
      </c>
      <c r="Q29">
        <v>9.4</v>
      </c>
    </row>
    <row r="30" spans="1:17" ht="15" customHeight="1">
      <c r="A30" s="428" t="s">
        <v>573</v>
      </c>
      <c r="B30" s="428"/>
      <c r="C30" s="428"/>
      <c r="D30" s="428"/>
      <c r="E30" s="428"/>
      <c r="F30" s="428"/>
      <c r="G30" s="428"/>
      <c r="K30" t="s">
        <v>574</v>
      </c>
    </row>
    <row r="31" spans="1:17">
      <c r="A31" s="152" t="s">
        <v>560</v>
      </c>
      <c r="B31" s="175">
        <v>45.5</v>
      </c>
      <c r="C31" s="175">
        <v>39.5</v>
      </c>
      <c r="D31" s="175">
        <v>40.299999999999997</v>
      </c>
      <c r="E31" s="175">
        <v>34.700000000000003</v>
      </c>
      <c r="F31" s="175">
        <v>51.6</v>
      </c>
      <c r="G31" s="175">
        <v>45.3</v>
      </c>
    </row>
    <row r="32" spans="1:17">
      <c r="A32" s="152" t="s">
        <v>561</v>
      </c>
      <c r="B32" s="175">
        <v>42</v>
      </c>
      <c r="C32" s="175">
        <v>32</v>
      </c>
      <c r="D32" s="175">
        <v>38.200000000000003</v>
      </c>
      <c r="E32" s="175">
        <v>27.7</v>
      </c>
      <c r="F32" s="175">
        <v>46.5</v>
      </c>
      <c r="G32" s="175">
        <v>36.9</v>
      </c>
    </row>
    <row r="35" spans="1:1">
      <c r="A35" s="156" t="s">
        <v>177</v>
      </c>
    </row>
    <row r="36" spans="1:1">
      <c r="A36" t="s">
        <v>575</v>
      </c>
    </row>
    <row r="38" spans="1:1">
      <c r="A38" s="156" t="s">
        <v>178</v>
      </c>
    </row>
    <row r="39" spans="1:1">
      <c r="A39" t="s">
        <v>179</v>
      </c>
    </row>
  </sheetData>
  <mergeCells count="17">
    <mergeCell ref="A27:G27"/>
    <mergeCell ref="A30:G30"/>
    <mergeCell ref="A12:G12"/>
    <mergeCell ref="A15:G15"/>
    <mergeCell ref="A18:G18"/>
    <mergeCell ref="A21:G21"/>
    <mergeCell ref="A24:G24"/>
    <mergeCell ref="A6:K6"/>
    <mergeCell ref="B7:C7"/>
    <mergeCell ref="D7:E7"/>
    <mergeCell ref="F7:G7"/>
    <mergeCell ref="A9:G9"/>
    <mergeCell ref="A1:K1"/>
    <mergeCell ref="A2:K2"/>
    <mergeCell ref="A3:K3"/>
    <mergeCell ref="A4:K4"/>
    <mergeCell ref="A5:K5"/>
  </mergeCells>
  <pageMargins left="0.7" right="0.7" top="0.75" bottom="0.75" header="0.51180555555555496" footer="0.51180555555555496"/>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92D050"/>
  </sheetPr>
  <dimension ref="A1:O43"/>
  <sheetViews>
    <sheetView topLeftCell="B9" zoomScale="160" zoomScaleNormal="160" workbookViewId="0">
      <selection activeCell="G12" sqref="G12"/>
    </sheetView>
  </sheetViews>
  <sheetFormatPr baseColWidth="10" defaultColWidth="8.7109375" defaultRowHeight="15"/>
  <cols>
    <col min="1" max="1" width="39.140625" customWidth="1"/>
    <col min="7" max="7" width="30" customWidth="1"/>
    <col min="254" max="254" width="39.140625" customWidth="1"/>
    <col min="510" max="510" width="39.140625" customWidth="1"/>
    <col min="766" max="766" width="39.140625" customWidth="1"/>
    <col min="1022" max="1022" width="39.140625" customWidth="1"/>
  </cols>
  <sheetData>
    <row r="1" spans="1:15" ht="15" customHeight="1">
      <c r="A1" s="429" t="s">
        <v>576</v>
      </c>
      <c r="B1" s="429"/>
      <c r="C1" s="429"/>
    </row>
    <row r="2" spans="1:15">
      <c r="A2" s="430" t="s">
        <v>577</v>
      </c>
      <c r="B2" s="430"/>
      <c r="C2" s="430"/>
    </row>
    <row r="3" spans="1:15">
      <c r="A3" s="431"/>
      <c r="B3" s="431"/>
      <c r="C3" s="431"/>
    </row>
    <row r="4" spans="1:15">
      <c r="A4" s="432" t="s">
        <v>446</v>
      </c>
      <c r="B4" s="432"/>
      <c r="C4" s="432"/>
    </row>
    <row r="5" spans="1:15">
      <c r="A5" s="432" t="s">
        <v>578</v>
      </c>
      <c r="B5" s="432"/>
      <c r="C5" s="432"/>
    </row>
    <row r="6" spans="1:15">
      <c r="A6" s="432" t="s">
        <v>579</v>
      </c>
      <c r="B6" s="432"/>
      <c r="C6" s="432"/>
    </row>
    <row r="10" spans="1:15">
      <c r="A10" s="157"/>
      <c r="B10" s="157" t="s">
        <v>580</v>
      </c>
      <c r="C10" s="157" t="s">
        <v>581</v>
      </c>
    </row>
    <row r="11" spans="1:15">
      <c r="A11" s="158" t="s">
        <v>50</v>
      </c>
      <c r="B11" s="159"/>
      <c r="C11" s="159"/>
    </row>
    <row r="12" spans="1:15" ht="15.75" customHeight="1">
      <c r="A12" s="160" t="s">
        <v>582</v>
      </c>
      <c r="B12" s="159">
        <v>12.16</v>
      </c>
      <c r="C12" s="159">
        <v>10.9</v>
      </c>
      <c r="E12" s="316">
        <f>B12/B13</f>
        <v>1.0167224080267558</v>
      </c>
      <c r="G12" s="459" t="s">
        <v>583</v>
      </c>
      <c r="H12" s="459"/>
      <c r="I12" s="459"/>
      <c r="J12" s="459"/>
      <c r="K12" s="459"/>
      <c r="L12" s="459"/>
      <c r="M12" s="459"/>
    </row>
    <row r="13" spans="1:15">
      <c r="A13" s="160" t="s">
        <v>584</v>
      </c>
      <c r="B13" s="159">
        <v>11.96</v>
      </c>
      <c r="C13" s="159">
        <v>9.9700000000000006</v>
      </c>
      <c r="E13" s="236"/>
      <c r="H13" s="460" t="s">
        <v>121</v>
      </c>
      <c r="I13" s="460"/>
      <c r="J13" s="460"/>
      <c r="K13" s="460" t="s">
        <v>122</v>
      </c>
      <c r="L13" s="460" t="s">
        <v>122</v>
      </c>
      <c r="M13" s="460"/>
    </row>
    <row r="14" spans="1:15">
      <c r="A14" s="158" t="s">
        <v>585</v>
      </c>
      <c r="B14" s="159"/>
      <c r="C14" s="159"/>
      <c r="E14" s="236"/>
      <c r="G14" s="317" t="s">
        <v>123</v>
      </c>
      <c r="H14" s="318" t="s">
        <v>124</v>
      </c>
      <c r="I14" s="319" t="s">
        <v>125</v>
      </c>
      <c r="J14" s="320" t="s">
        <v>586</v>
      </c>
      <c r="K14" s="318" t="s">
        <v>124</v>
      </c>
      <c r="L14" s="319" t="s">
        <v>125</v>
      </c>
      <c r="M14" s="320" t="s">
        <v>586</v>
      </c>
    </row>
    <row r="15" spans="1:15">
      <c r="A15" s="160" t="s">
        <v>582</v>
      </c>
      <c r="B15" s="159" t="s">
        <v>587</v>
      </c>
      <c r="C15" s="159" t="s">
        <v>587</v>
      </c>
      <c r="E15" s="236"/>
      <c r="G15" s="321" t="s">
        <v>50</v>
      </c>
      <c r="H15" s="322">
        <f>B12</f>
        <v>12.16</v>
      </c>
      <c r="I15" s="323">
        <f>B13</f>
        <v>11.96</v>
      </c>
      <c r="J15" s="324">
        <f t="shared" ref="J15:J20" si="0">H15/I15</f>
        <v>1.0167224080267558</v>
      </c>
      <c r="K15" s="322">
        <f>C12</f>
        <v>10.9</v>
      </c>
      <c r="L15" s="323">
        <f>C13</f>
        <v>9.9700000000000006</v>
      </c>
      <c r="M15" s="324">
        <f>K15/L15</f>
        <v>1.0932798395185557</v>
      </c>
      <c r="O15">
        <f t="shared" ref="O15:O20" si="1">J15/(AVERAGE(H15:I15))*100</f>
        <v>8.4305340632400991</v>
      </c>
    </row>
    <row r="16" spans="1:15">
      <c r="A16" s="160" t="s">
        <v>584</v>
      </c>
      <c r="B16" s="159" t="s">
        <v>587</v>
      </c>
      <c r="C16" s="159" t="s">
        <v>587</v>
      </c>
      <c r="E16" s="236"/>
      <c r="G16" s="321" t="s">
        <v>127</v>
      </c>
      <c r="H16" s="322">
        <f>B18</f>
        <v>9.27</v>
      </c>
      <c r="I16" s="323">
        <f>B19</f>
        <v>8.16</v>
      </c>
      <c r="J16" s="324">
        <f t="shared" si="0"/>
        <v>1.1360294117647058</v>
      </c>
      <c r="K16" s="322">
        <f>C21</f>
        <v>11.15</v>
      </c>
      <c r="L16" s="323">
        <f>C22</f>
        <v>9.5399999999999991</v>
      </c>
      <c r="M16" s="324">
        <f>K16/L16</f>
        <v>1.1687631027253671</v>
      </c>
      <c r="O16">
        <f t="shared" si="1"/>
        <v>13.035334615774019</v>
      </c>
    </row>
    <row r="17" spans="1:15">
      <c r="A17" s="158" t="s">
        <v>588</v>
      </c>
      <c r="B17" s="159"/>
      <c r="C17" s="159"/>
      <c r="E17" s="236"/>
      <c r="G17" s="321" t="s">
        <v>128</v>
      </c>
      <c r="H17" s="322">
        <f>B24</f>
        <v>12.31</v>
      </c>
      <c r="I17" s="323">
        <f>B25</f>
        <v>10.57</v>
      </c>
      <c r="J17" s="324">
        <f t="shared" si="0"/>
        <v>1.1646168401135288</v>
      </c>
      <c r="K17" s="322">
        <f>C24</f>
        <v>11.05</v>
      </c>
      <c r="L17" s="323">
        <f>C25</f>
        <v>9.5</v>
      </c>
      <c r="M17" s="324">
        <f>K17/L17</f>
        <v>1.1631578947368422</v>
      </c>
      <c r="O17">
        <f t="shared" si="1"/>
        <v>10.180217133859516</v>
      </c>
    </row>
    <row r="18" spans="1:15">
      <c r="A18" s="160" t="s">
        <v>582</v>
      </c>
      <c r="B18" s="159">
        <v>9.27</v>
      </c>
      <c r="C18" s="159">
        <v>9.1199999999999992</v>
      </c>
      <c r="E18" s="316">
        <f>B18/B19</f>
        <v>1.1360294117647058</v>
      </c>
      <c r="G18" s="321" t="s">
        <v>129</v>
      </c>
      <c r="H18" s="322">
        <f>B27</f>
        <v>12.88</v>
      </c>
      <c r="I18" s="323">
        <f>B28</f>
        <v>11.35</v>
      </c>
      <c r="J18" s="324">
        <f t="shared" si="0"/>
        <v>1.1348017621145376</v>
      </c>
      <c r="K18" s="322"/>
      <c r="L18" s="323"/>
      <c r="M18" s="324"/>
      <c r="O18">
        <f t="shared" si="1"/>
        <v>9.3669150814241657</v>
      </c>
    </row>
    <row r="19" spans="1:15">
      <c r="A19" s="160" t="s">
        <v>584</v>
      </c>
      <c r="B19" s="159">
        <v>8.16</v>
      </c>
      <c r="C19" s="159">
        <v>8.99</v>
      </c>
      <c r="E19" s="236"/>
      <c r="G19" s="321" t="s">
        <v>130</v>
      </c>
      <c r="H19" s="322">
        <f>B30</f>
        <v>17.39</v>
      </c>
      <c r="I19" s="323">
        <f>B31</f>
        <v>15.57</v>
      </c>
      <c r="J19" s="324">
        <f t="shared" si="0"/>
        <v>1.1168914579319205</v>
      </c>
      <c r="K19" s="322"/>
      <c r="L19" s="323">
        <f>C31</f>
        <v>14.98</v>
      </c>
      <c r="M19" s="324"/>
      <c r="O19">
        <f t="shared" si="1"/>
        <v>6.7772539923053419</v>
      </c>
    </row>
    <row r="20" spans="1:15">
      <c r="A20" s="158" t="s">
        <v>589</v>
      </c>
      <c r="B20" s="159"/>
      <c r="C20" s="159"/>
      <c r="E20" s="236"/>
      <c r="G20" s="321" t="s">
        <v>131</v>
      </c>
      <c r="H20" s="325">
        <f>B33</f>
        <v>21.4</v>
      </c>
      <c r="I20" s="326">
        <f>B34</f>
        <v>18.239999999999998</v>
      </c>
      <c r="J20" s="327">
        <f t="shared" si="0"/>
        <v>1.1732456140350878</v>
      </c>
      <c r="K20" s="325"/>
      <c r="L20" s="326"/>
      <c r="M20" s="327"/>
      <c r="O20">
        <f t="shared" si="1"/>
        <v>5.9195036025988284</v>
      </c>
    </row>
    <row r="21" spans="1:15">
      <c r="A21" s="160" t="s">
        <v>582</v>
      </c>
      <c r="B21" s="159">
        <v>10.34</v>
      </c>
      <c r="C21" s="159">
        <v>11.15</v>
      </c>
      <c r="E21" s="316">
        <f>B21/B22</f>
        <v>1.0895679662802951</v>
      </c>
      <c r="G21" s="461" t="s">
        <v>590</v>
      </c>
      <c r="H21" s="461"/>
      <c r="I21" s="461"/>
      <c r="J21" s="461"/>
    </row>
    <row r="22" spans="1:15">
      <c r="A22" s="160" t="s">
        <v>584</v>
      </c>
      <c r="B22" s="159">
        <v>9.49</v>
      </c>
      <c r="C22" s="159">
        <v>9.5399999999999991</v>
      </c>
      <c r="E22" s="236"/>
    </row>
    <row r="23" spans="1:15">
      <c r="A23" s="158" t="s">
        <v>591</v>
      </c>
      <c r="B23" s="159"/>
      <c r="C23" s="159"/>
      <c r="E23" s="236"/>
    </row>
    <row r="24" spans="1:15">
      <c r="A24" s="160" t="s">
        <v>582</v>
      </c>
      <c r="B24" s="159">
        <v>12.31</v>
      </c>
      <c r="C24" s="159">
        <v>11.05</v>
      </c>
      <c r="E24" s="316">
        <f>B24/B25</f>
        <v>1.1646168401135288</v>
      </c>
      <c r="J24" s="210">
        <f t="shared" ref="J24:J29" si="2">H15/I15-1</f>
        <v>1.6722408026755842E-2</v>
      </c>
    </row>
    <row r="25" spans="1:15">
      <c r="A25" s="160" t="s">
        <v>584</v>
      </c>
      <c r="B25" s="159">
        <v>10.57</v>
      </c>
      <c r="C25" s="159">
        <v>9.5</v>
      </c>
      <c r="E25" s="236"/>
      <c r="H25">
        <f>H20/H16</f>
        <v>2.3085221143473569</v>
      </c>
      <c r="I25">
        <f>I20/I16</f>
        <v>2.2352941176470584</v>
      </c>
      <c r="J25" s="210">
        <f t="shared" si="2"/>
        <v>0.13602941176470584</v>
      </c>
      <c r="K25">
        <f>K20/K15</f>
        <v>0</v>
      </c>
      <c r="L25">
        <f>L20/L15</f>
        <v>0</v>
      </c>
    </row>
    <row r="26" spans="1:15">
      <c r="A26" s="158" t="s">
        <v>592</v>
      </c>
      <c r="B26" s="159"/>
      <c r="C26" s="159"/>
      <c r="E26" s="236"/>
      <c r="J26" s="210">
        <f t="shared" si="2"/>
        <v>0.16461684011352884</v>
      </c>
    </row>
    <row r="27" spans="1:15">
      <c r="A27" s="160" t="s">
        <v>582</v>
      </c>
      <c r="B27" s="159">
        <v>12.88</v>
      </c>
      <c r="C27" s="159" t="s">
        <v>587</v>
      </c>
      <c r="E27" s="316">
        <f>B27/B28</f>
        <v>1.1348017621145376</v>
      </c>
      <c r="J27" s="210">
        <f t="shared" si="2"/>
        <v>0.13480176211453765</v>
      </c>
    </row>
    <row r="28" spans="1:15">
      <c r="A28" s="160" t="s">
        <v>584</v>
      </c>
      <c r="B28" s="159">
        <v>11.35</v>
      </c>
      <c r="C28" s="159" t="s">
        <v>587</v>
      </c>
      <c r="E28" s="236"/>
      <c r="J28" s="210">
        <f t="shared" si="2"/>
        <v>0.11689145793192046</v>
      </c>
    </row>
    <row r="29" spans="1:15">
      <c r="A29" s="158" t="s">
        <v>593</v>
      </c>
      <c r="B29" s="159"/>
      <c r="C29" s="159"/>
      <c r="E29" s="236"/>
      <c r="J29" s="210">
        <f t="shared" si="2"/>
        <v>0.17324561403508776</v>
      </c>
    </row>
    <row r="30" spans="1:15">
      <c r="A30" s="160" t="s">
        <v>582</v>
      </c>
      <c r="B30" s="159">
        <v>17.39</v>
      </c>
      <c r="C30" s="159" t="s">
        <v>587</v>
      </c>
      <c r="E30" s="316">
        <f>B30/B31</f>
        <v>1.1168914579319205</v>
      </c>
    </row>
    <row r="31" spans="1:15">
      <c r="A31" s="160" t="s">
        <v>584</v>
      </c>
      <c r="B31" s="159">
        <v>15.57</v>
      </c>
      <c r="C31" s="159">
        <v>14.98</v>
      </c>
      <c r="E31" s="236"/>
    </row>
    <row r="32" spans="1:15">
      <c r="A32" s="158" t="s">
        <v>594</v>
      </c>
      <c r="B32" s="159"/>
      <c r="C32" s="159"/>
      <c r="E32" s="236"/>
    </row>
    <row r="33" spans="1:5">
      <c r="A33" s="160" t="s">
        <v>582</v>
      </c>
      <c r="B33" s="159">
        <v>21.4</v>
      </c>
      <c r="C33" s="159" t="s">
        <v>587</v>
      </c>
      <c r="E33" s="316">
        <f>B33/B34</f>
        <v>1.1732456140350878</v>
      </c>
    </row>
    <row r="34" spans="1:5">
      <c r="A34" s="160" t="s">
        <v>584</v>
      </c>
      <c r="B34" s="159">
        <v>18.239999999999998</v>
      </c>
      <c r="C34" s="159" t="s">
        <v>587</v>
      </c>
      <c r="E34" s="236"/>
    </row>
    <row r="35" spans="1:5">
      <c r="E35" s="236"/>
    </row>
    <row r="36" spans="1:5">
      <c r="A36" s="433" t="s">
        <v>177</v>
      </c>
      <c r="B36" s="433"/>
      <c r="C36" s="433"/>
    </row>
    <row r="37" spans="1:5">
      <c r="A37" s="433" t="s">
        <v>595</v>
      </c>
      <c r="B37" s="433"/>
      <c r="C37" s="433"/>
    </row>
    <row r="38" spans="1:5">
      <c r="A38" s="433" t="s">
        <v>596</v>
      </c>
      <c r="B38" s="433"/>
      <c r="C38" s="433"/>
    </row>
    <row r="39" spans="1:5">
      <c r="A39" s="433"/>
      <c r="B39" s="433"/>
      <c r="C39" s="433"/>
    </row>
    <row r="41" spans="1:5">
      <c r="A41" s="433" t="s">
        <v>260</v>
      </c>
      <c r="B41" s="433"/>
      <c r="C41" s="433"/>
    </row>
    <row r="42" spans="1:5">
      <c r="A42" s="433"/>
      <c r="B42" s="433"/>
      <c r="C42" s="433"/>
    </row>
    <row r="43" spans="1:5">
      <c r="A43" s="433" t="s">
        <v>200</v>
      </c>
      <c r="B43" s="433"/>
      <c r="C43" s="433"/>
    </row>
  </sheetData>
  <mergeCells count="17">
    <mergeCell ref="A42:C42"/>
    <mergeCell ref="A43:C43"/>
    <mergeCell ref="A36:C36"/>
    <mergeCell ref="A37:C37"/>
    <mergeCell ref="A38:C38"/>
    <mergeCell ref="A39:C39"/>
    <mergeCell ref="A41:C41"/>
    <mergeCell ref="A6:C6"/>
    <mergeCell ref="G12:M12"/>
    <mergeCell ref="H13:J13"/>
    <mergeCell ref="K13:M13"/>
    <mergeCell ref="G21:J21"/>
    <mergeCell ref="A1:C1"/>
    <mergeCell ref="A2:C2"/>
    <mergeCell ref="A3:C3"/>
    <mergeCell ref="A4:C4"/>
    <mergeCell ref="A5:C5"/>
  </mergeCells>
  <pageMargins left="0.7" right="0.7" top="0.75" bottom="0.75" header="0.51180555555555496" footer="0.51180555555555496"/>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92D050"/>
  </sheetPr>
  <dimension ref="A1:G43"/>
  <sheetViews>
    <sheetView zoomScaleNormal="100" workbookViewId="0">
      <selection activeCell="J11" sqref="J11"/>
    </sheetView>
  </sheetViews>
  <sheetFormatPr baseColWidth="10" defaultColWidth="11.42578125" defaultRowHeight="15"/>
  <cols>
    <col min="1" max="1" width="22.28515625" customWidth="1"/>
  </cols>
  <sheetData>
    <row r="1" spans="1:7" ht="15" customHeight="1">
      <c r="A1" s="429" t="s">
        <v>597</v>
      </c>
      <c r="B1" s="429"/>
      <c r="C1" s="429"/>
      <c r="D1" s="429"/>
      <c r="E1" s="429"/>
      <c r="F1" s="429"/>
      <c r="G1" s="429"/>
    </row>
    <row r="2" spans="1:7">
      <c r="A2" s="430" t="s">
        <v>598</v>
      </c>
      <c r="B2" s="430"/>
      <c r="C2" s="430"/>
      <c r="D2" s="430"/>
      <c r="E2" s="430"/>
      <c r="F2" s="430"/>
      <c r="G2" s="430"/>
    </row>
    <row r="3" spans="1:7">
      <c r="A3" s="431"/>
      <c r="B3" s="431"/>
      <c r="C3" s="431"/>
      <c r="D3" s="431"/>
      <c r="E3" s="431"/>
      <c r="F3" s="431"/>
      <c r="G3" s="431"/>
    </row>
    <row r="4" spans="1:7">
      <c r="A4" s="432" t="s">
        <v>202</v>
      </c>
      <c r="B4" s="432"/>
      <c r="C4" s="432"/>
      <c r="D4" s="432"/>
      <c r="E4" s="432"/>
      <c r="F4" s="432"/>
      <c r="G4" s="432"/>
    </row>
    <row r="5" spans="1:7">
      <c r="A5" s="432" t="s">
        <v>599</v>
      </c>
      <c r="B5" s="432"/>
      <c r="C5" s="432"/>
      <c r="D5" s="432"/>
      <c r="E5" s="432"/>
      <c r="F5" s="432"/>
      <c r="G5" s="432"/>
    </row>
    <row r="6" spans="1:7">
      <c r="A6" s="432" t="s">
        <v>600</v>
      </c>
      <c r="B6" s="432"/>
      <c r="C6" s="432"/>
      <c r="D6" s="432"/>
      <c r="E6" s="432"/>
      <c r="F6" s="432"/>
      <c r="G6" s="432"/>
    </row>
    <row r="10" spans="1:7">
      <c r="A10" s="157"/>
      <c r="B10" s="157" t="s">
        <v>601</v>
      </c>
      <c r="C10" s="157" t="s">
        <v>602</v>
      </c>
      <c r="D10" s="157" t="s">
        <v>603</v>
      </c>
      <c r="E10" s="157" t="s">
        <v>604</v>
      </c>
      <c r="F10" s="157" t="s">
        <v>605</v>
      </c>
      <c r="G10" s="157" t="s">
        <v>606</v>
      </c>
    </row>
    <row r="11" spans="1:7">
      <c r="A11" s="158" t="s">
        <v>607</v>
      </c>
      <c r="B11" s="159"/>
      <c r="C11" s="159"/>
      <c r="D11" s="159"/>
      <c r="E11" s="159"/>
      <c r="F11" s="159"/>
      <c r="G11" s="159"/>
    </row>
    <row r="12" spans="1:7">
      <c r="A12" s="160" t="s">
        <v>608</v>
      </c>
      <c r="B12" s="159">
        <v>82.84</v>
      </c>
      <c r="C12" s="159">
        <v>84.09</v>
      </c>
      <c r="D12" s="159">
        <v>81.400000000000006</v>
      </c>
      <c r="E12" s="159">
        <v>79.66</v>
      </c>
      <c r="F12" s="159">
        <v>79.94</v>
      </c>
      <c r="G12" s="159">
        <v>77.739999999999995</v>
      </c>
    </row>
    <row r="13" spans="1:7">
      <c r="A13" s="160" t="s">
        <v>609</v>
      </c>
      <c r="B13" s="159">
        <v>75.36</v>
      </c>
      <c r="C13" s="159">
        <v>72.790000000000006</v>
      </c>
      <c r="D13" s="159">
        <v>75.19</v>
      </c>
      <c r="E13" s="159">
        <v>76.92</v>
      </c>
      <c r="F13" s="159">
        <v>71.62</v>
      </c>
      <c r="G13" s="159">
        <v>65.97</v>
      </c>
    </row>
    <row r="14" spans="1:7">
      <c r="A14" s="160" t="s">
        <v>610</v>
      </c>
      <c r="B14" s="159">
        <v>80.37</v>
      </c>
      <c r="C14" s="159">
        <v>78.86</v>
      </c>
      <c r="D14" s="159">
        <v>71.680000000000007</v>
      </c>
      <c r="E14" s="159">
        <v>59.02</v>
      </c>
      <c r="F14" s="159">
        <v>66.67</v>
      </c>
      <c r="G14" s="159">
        <v>63.03</v>
      </c>
    </row>
    <row r="15" spans="1:7">
      <c r="A15" s="160" t="s">
        <v>611</v>
      </c>
      <c r="B15" s="159">
        <v>83.47</v>
      </c>
      <c r="C15" s="159">
        <v>86.43</v>
      </c>
      <c r="D15" s="159">
        <v>82.28</v>
      </c>
      <c r="E15" s="159">
        <v>79.91</v>
      </c>
      <c r="F15" s="159">
        <v>81.12</v>
      </c>
      <c r="G15" s="159">
        <v>79.84</v>
      </c>
    </row>
    <row r="16" spans="1:7">
      <c r="A16" s="160" t="s">
        <v>612</v>
      </c>
      <c r="B16" s="159">
        <v>85.71</v>
      </c>
      <c r="C16" s="159">
        <v>84.55</v>
      </c>
      <c r="D16" s="159">
        <v>85.43</v>
      </c>
      <c r="E16" s="159">
        <v>86.12</v>
      </c>
      <c r="F16" s="159">
        <v>80.86</v>
      </c>
      <c r="G16" s="159">
        <v>74.25</v>
      </c>
    </row>
    <row r="17" spans="1:7">
      <c r="A17" s="160" t="s">
        <v>613</v>
      </c>
      <c r="B17" s="159">
        <v>82.26</v>
      </c>
      <c r="C17" s="159">
        <v>83.41</v>
      </c>
      <c r="D17" s="159">
        <v>80.2</v>
      </c>
      <c r="E17" s="159">
        <v>84.9</v>
      </c>
      <c r="F17" s="159">
        <v>84.16</v>
      </c>
      <c r="G17" s="159">
        <v>86.53</v>
      </c>
    </row>
    <row r="18" spans="1:7">
      <c r="A18" s="158" t="s">
        <v>614</v>
      </c>
      <c r="B18" s="159"/>
      <c r="C18" s="159"/>
      <c r="D18" s="159"/>
      <c r="E18" s="159"/>
      <c r="F18" s="159"/>
      <c r="G18" s="159"/>
    </row>
    <row r="19" spans="1:7">
      <c r="A19" s="160" t="s">
        <v>608</v>
      </c>
      <c r="B19" s="159">
        <v>88.42</v>
      </c>
      <c r="C19" s="159">
        <v>87.73</v>
      </c>
      <c r="D19" s="159">
        <v>88.69</v>
      </c>
      <c r="E19" s="159">
        <v>80.34</v>
      </c>
      <c r="F19" s="159">
        <v>84.85</v>
      </c>
      <c r="G19" s="159">
        <v>79.540000000000006</v>
      </c>
    </row>
    <row r="20" spans="1:7">
      <c r="A20" s="160" t="s">
        <v>609</v>
      </c>
      <c r="B20" s="159">
        <v>79.17</v>
      </c>
      <c r="C20" s="159">
        <v>73.680000000000007</v>
      </c>
      <c r="D20" s="159">
        <v>79.31</v>
      </c>
      <c r="E20" s="159">
        <v>77.14</v>
      </c>
      <c r="F20" s="159">
        <v>78.05</v>
      </c>
      <c r="G20" s="159">
        <v>80.56</v>
      </c>
    </row>
    <row r="21" spans="1:7">
      <c r="A21" s="160" t="s">
        <v>610</v>
      </c>
      <c r="B21" s="159">
        <v>85.71</v>
      </c>
      <c r="C21" s="159">
        <v>83.12</v>
      </c>
      <c r="D21" s="159">
        <v>83.75</v>
      </c>
      <c r="E21" s="159">
        <v>75.319999999999993</v>
      </c>
      <c r="F21" s="159">
        <v>69.77</v>
      </c>
      <c r="G21" s="159">
        <v>65.709999999999994</v>
      </c>
    </row>
    <row r="22" spans="1:7">
      <c r="A22" s="160" t="s">
        <v>611</v>
      </c>
      <c r="B22" s="159">
        <v>89.87</v>
      </c>
      <c r="C22" s="159">
        <v>89.42</v>
      </c>
      <c r="D22" s="159">
        <v>90.78</v>
      </c>
      <c r="E22" s="159">
        <v>81.36</v>
      </c>
      <c r="F22" s="159">
        <v>88.02</v>
      </c>
      <c r="G22" s="159">
        <v>82.8</v>
      </c>
    </row>
    <row r="23" spans="1:7">
      <c r="A23" s="160" t="s">
        <v>612</v>
      </c>
      <c r="B23" s="159">
        <v>92.11</v>
      </c>
      <c r="C23" s="159">
        <v>84.21</v>
      </c>
      <c r="D23" s="159">
        <v>83.33</v>
      </c>
      <c r="E23" s="159">
        <v>92</v>
      </c>
      <c r="F23" s="159">
        <v>90.91</v>
      </c>
      <c r="G23" s="159">
        <v>80</v>
      </c>
    </row>
    <row r="24" spans="1:7">
      <c r="A24" s="160" t="s">
        <v>613</v>
      </c>
      <c r="B24" s="159" t="s">
        <v>144</v>
      </c>
      <c r="C24" s="159" t="s">
        <v>144</v>
      </c>
      <c r="D24" s="159" t="s">
        <v>144</v>
      </c>
      <c r="E24" s="159" t="s">
        <v>144</v>
      </c>
      <c r="F24" s="159">
        <v>81.819999999999993</v>
      </c>
      <c r="G24" s="159" t="s">
        <v>144</v>
      </c>
    </row>
    <row r="25" spans="1:7">
      <c r="A25" s="158" t="s">
        <v>615</v>
      </c>
      <c r="B25" s="159"/>
      <c r="C25" s="159"/>
      <c r="D25" s="159"/>
      <c r="E25" s="159"/>
      <c r="F25" s="159"/>
      <c r="G25" s="159"/>
    </row>
    <row r="26" spans="1:7">
      <c r="A26" s="160" t="s">
        <v>608</v>
      </c>
      <c r="B26" s="159">
        <v>72.73</v>
      </c>
      <c r="C26" s="159">
        <v>81.48</v>
      </c>
      <c r="D26" s="159">
        <v>81.510000000000005</v>
      </c>
      <c r="E26" s="159">
        <v>71.23</v>
      </c>
      <c r="F26" s="159">
        <v>62</v>
      </c>
      <c r="G26" s="159">
        <v>80.650000000000006</v>
      </c>
    </row>
    <row r="27" spans="1:7">
      <c r="A27" s="160" t="s">
        <v>609</v>
      </c>
      <c r="B27" s="159" t="s">
        <v>144</v>
      </c>
      <c r="C27" s="159">
        <v>88</v>
      </c>
      <c r="D27" s="159">
        <v>85.19</v>
      </c>
      <c r="E27" s="159" t="s">
        <v>144</v>
      </c>
      <c r="F27" s="159" t="s">
        <v>144</v>
      </c>
      <c r="G27" s="159" t="s">
        <v>144</v>
      </c>
    </row>
    <row r="28" spans="1:7">
      <c r="A28" s="160" t="s">
        <v>610</v>
      </c>
      <c r="B28" s="159" t="s">
        <v>144</v>
      </c>
      <c r="C28" s="159">
        <v>75.86</v>
      </c>
      <c r="D28" s="159">
        <v>55.56</v>
      </c>
      <c r="E28" s="159">
        <v>66.67</v>
      </c>
      <c r="F28" s="159">
        <v>27.78</v>
      </c>
      <c r="G28" s="159">
        <v>76.19</v>
      </c>
    </row>
    <row r="29" spans="1:7">
      <c r="A29" s="160" t="s">
        <v>611</v>
      </c>
      <c r="B29" s="159" t="s">
        <v>144</v>
      </c>
      <c r="C29" s="159" t="s">
        <v>587</v>
      </c>
      <c r="D29" s="159">
        <v>90.32</v>
      </c>
      <c r="E29" s="159">
        <v>76.47</v>
      </c>
      <c r="F29" s="159" t="s">
        <v>587</v>
      </c>
      <c r="G29" s="159" t="s">
        <v>587</v>
      </c>
    </row>
    <row r="30" spans="1:7">
      <c r="A30" s="160" t="s">
        <v>612</v>
      </c>
      <c r="B30" s="159" t="s">
        <v>144</v>
      </c>
      <c r="C30" s="159">
        <v>75</v>
      </c>
      <c r="D30" s="159">
        <v>89.66</v>
      </c>
      <c r="E30" s="159" t="s">
        <v>144</v>
      </c>
      <c r="F30" s="159" t="s">
        <v>144</v>
      </c>
      <c r="G30" s="159" t="s">
        <v>587</v>
      </c>
    </row>
    <row r="31" spans="1:7">
      <c r="A31" s="160" t="s">
        <v>613</v>
      </c>
      <c r="B31" s="159" t="s">
        <v>144</v>
      </c>
      <c r="C31" s="159" t="s">
        <v>144</v>
      </c>
      <c r="D31" s="159" t="s">
        <v>144</v>
      </c>
      <c r="E31" s="159" t="s">
        <v>144</v>
      </c>
      <c r="F31" s="159" t="s">
        <v>144</v>
      </c>
      <c r="G31" s="159" t="s">
        <v>144</v>
      </c>
    </row>
    <row r="33" spans="1:7">
      <c r="A33" s="433" t="s">
        <v>177</v>
      </c>
      <c r="B33" s="433"/>
      <c r="C33" s="433"/>
      <c r="D33" s="433"/>
      <c r="E33" s="433"/>
      <c r="F33" s="433"/>
      <c r="G33" s="433"/>
    </row>
    <row r="34" spans="1:7">
      <c r="A34" s="433" t="s">
        <v>616</v>
      </c>
      <c r="B34" s="433"/>
      <c r="C34" s="433"/>
      <c r="D34" s="433"/>
      <c r="E34" s="433"/>
      <c r="F34" s="433"/>
      <c r="G34" s="433"/>
    </row>
    <row r="35" spans="1:7">
      <c r="A35" s="433" t="s">
        <v>617</v>
      </c>
      <c r="B35" s="433"/>
      <c r="C35" s="433"/>
      <c r="D35" s="433"/>
      <c r="E35" s="433"/>
      <c r="F35" s="433"/>
      <c r="G35" s="433"/>
    </row>
    <row r="36" spans="1:7">
      <c r="A36" s="433" t="s">
        <v>618</v>
      </c>
      <c r="B36" s="433"/>
      <c r="C36" s="433"/>
      <c r="D36" s="433"/>
      <c r="E36" s="433"/>
      <c r="F36" s="433"/>
      <c r="G36" s="433"/>
    </row>
    <row r="37" spans="1:7">
      <c r="A37" s="433" t="s">
        <v>619</v>
      </c>
      <c r="B37" s="433"/>
      <c r="C37" s="433"/>
      <c r="D37" s="433"/>
      <c r="E37" s="433"/>
      <c r="F37" s="433"/>
      <c r="G37" s="433"/>
    </row>
    <row r="38" spans="1:7">
      <c r="A38" s="433" t="s">
        <v>620</v>
      </c>
      <c r="B38" s="433"/>
      <c r="C38" s="433"/>
      <c r="D38" s="433"/>
      <c r="E38" s="433"/>
      <c r="F38" s="433"/>
      <c r="G38" s="433"/>
    </row>
    <row r="39" spans="1:7">
      <c r="A39" s="433"/>
      <c r="B39" s="433"/>
      <c r="C39" s="433"/>
      <c r="D39" s="433"/>
      <c r="E39" s="433"/>
      <c r="F39" s="433"/>
      <c r="G39" s="433"/>
    </row>
    <row r="41" spans="1:7">
      <c r="A41" s="433" t="s">
        <v>621</v>
      </c>
      <c r="B41" s="433"/>
      <c r="C41" s="433"/>
      <c r="D41" s="433"/>
      <c r="E41" s="433"/>
      <c r="F41" s="433"/>
      <c r="G41" s="433"/>
    </row>
    <row r="42" spans="1:7">
      <c r="A42" s="433"/>
      <c r="B42" s="433"/>
      <c r="C42" s="433"/>
      <c r="D42" s="433"/>
      <c r="E42" s="433"/>
      <c r="F42" s="433"/>
      <c r="G42" s="433"/>
    </row>
    <row r="43" spans="1:7">
      <c r="A43" s="433" t="s">
        <v>200</v>
      </c>
      <c r="B43" s="433"/>
      <c r="C43" s="433"/>
      <c r="D43" s="433"/>
      <c r="E43" s="433"/>
      <c r="F43" s="433"/>
      <c r="G43" s="433"/>
    </row>
  </sheetData>
  <mergeCells count="16">
    <mergeCell ref="A43:G43"/>
    <mergeCell ref="A37:G37"/>
    <mergeCell ref="A38:G38"/>
    <mergeCell ref="A39:G39"/>
    <mergeCell ref="A41:G41"/>
    <mergeCell ref="A42:G42"/>
    <mergeCell ref="A6:G6"/>
    <mergeCell ref="A33:G33"/>
    <mergeCell ref="A34:G34"/>
    <mergeCell ref="A35:G35"/>
    <mergeCell ref="A36:G36"/>
    <mergeCell ref="A1:G1"/>
    <mergeCell ref="A2:G2"/>
    <mergeCell ref="A3:G3"/>
    <mergeCell ref="A4:G4"/>
    <mergeCell ref="A5:G5"/>
  </mergeCells>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sheetPr>
  <dimension ref="A40"/>
  <sheetViews>
    <sheetView zoomScale="55" zoomScaleNormal="55" workbookViewId="0">
      <selection activeCell="G21" sqref="G21"/>
    </sheetView>
  </sheetViews>
  <sheetFormatPr baseColWidth="10" defaultColWidth="10.7109375" defaultRowHeight="15"/>
  <sheetData>
    <row r="40" spans="1:1">
      <c r="A40" t="s">
        <v>31</v>
      </c>
    </row>
  </sheetData>
  <pageMargins left="0.7" right="0.7" top="0.75" bottom="0.75" header="0.51180555555555496" footer="0.51180555555555496"/>
  <pageSetup paperSize="9" orientation="portrait" horizontalDpi="300" verticalDpi="30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2D050"/>
  </sheetPr>
  <dimension ref="A1:M43"/>
  <sheetViews>
    <sheetView zoomScaleNormal="100" workbookViewId="0">
      <selection activeCell="J12" sqref="J12"/>
    </sheetView>
  </sheetViews>
  <sheetFormatPr baseColWidth="10" defaultColWidth="11.42578125" defaultRowHeight="15"/>
  <cols>
    <col min="1" max="1" width="22.28515625" customWidth="1"/>
    <col min="10" max="10" width="27.42578125" customWidth="1"/>
  </cols>
  <sheetData>
    <row r="1" spans="1:13" ht="15" customHeight="1">
      <c r="A1" s="429" t="s">
        <v>597</v>
      </c>
      <c r="B1" s="429"/>
      <c r="C1" s="429"/>
      <c r="D1" s="429"/>
      <c r="E1" s="429"/>
      <c r="F1" s="429"/>
      <c r="G1" s="429"/>
    </row>
    <row r="2" spans="1:13">
      <c r="A2" s="430" t="s">
        <v>598</v>
      </c>
      <c r="B2" s="430"/>
      <c r="C2" s="430"/>
      <c r="D2" s="430"/>
      <c r="E2" s="430"/>
      <c r="F2" s="430"/>
      <c r="G2" s="430"/>
    </row>
    <row r="3" spans="1:13">
      <c r="A3" s="431"/>
      <c r="B3" s="431"/>
      <c r="C3" s="431"/>
      <c r="D3" s="431"/>
      <c r="E3" s="431"/>
      <c r="F3" s="431"/>
      <c r="G3" s="431"/>
    </row>
    <row r="4" spans="1:13">
      <c r="A4" s="432" t="s">
        <v>202</v>
      </c>
      <c r="B4" s="432"/>
      <c r="C4" s="432"/>
      <c r="D4" s="432"/>
      <c r="E4" s="432"/>
      <c r="F4" s="432"/>
      <c r="G4" s="432"/>
    </row>
    <row r="5" spans="1:13">
      <c r="A5" s="432" t="s">
        <v>599</v>
      </c>
      <c r="B5" s="432"/>
      <c r="C5" s="432"/>
      <c r="D5" s="432"/>
      <c r="E5" s="432"/>
      <c r="F5" s="432"/>
      <c r="G5" s="432"/>
    </row>
    <row r="6" spans="1:13">
      <c r="A6" s="432" t="s">
        <v>600</v>
      </c>
      <c r="B6" s="432"/>
      <c r="C6" s="432"/>
      <c r="D6" s="432"/>
      <c r="E6" s="432"/>
      <c r="F6" s="432"/>
      <c r="G6" s="432"/>
    </row>
    <row r="10" spans="1:13" ht="21">
      <c r="A10" s="157"/>
      <c r="B10" s="157" t="s">
        <v>601</v>
      </c>
      <c r="C10" s="157" t="s">
        <v>602</v>
      </c>
      <c r="D10" s="157" t="s">
        <v>603</v>
      </c>
      <c r="E10" s="157" t="s">
        <v>604</v>
      </c>
      <c r="F10" s="157" t="s">
        <v>605</v>
      </c>
      <c r="G10" s="157" t="s">
        <v>606</v>
      </c>
      <c r="J10" s="328" t="s">
        <v>622</v>
      </c>
    </row>
    <row r="11" spans="1:13" ht="18.75">
      <c r="A11" s="158" t="s">
        <v>607</v>
      </c>
      <c r="B11" s="159"/>
      <c r="C11" s="159"/>
      <c r="D11" s="159"/>
      <c r="E11" s="159"/>
      <c r="F11" s="159"/>
      <c r="G11" s="159"/>
      <c r="J11" s="329" t="s">
        <v>134</v>
      </c>
    </row>
    <row r="12" spans="1:13" ht="15.75">
      <c r="A12" s="160" t="s">
        <v>608</v>
      </c>
      <c r="B12" s="159">
        <v>82.84</v>
      </c>
      <c r="C12" s="159">
        <v>84.09</v>
      </c>
      <c r="D12" s="159">
        <v>81.400000000000006</v>
      </c>
      <c r="E12" s="159">
        <v>79.66</v>
      </c>
      <c r="F12" s="159">
        <v>79.94</v>
      </c>
      <c r="G12" s="159">
        <v>77.739999999999995</v>
      </c>
      <c r="J12" s="9"/>
      <c r="K12" s="9" t="s">
        <v>623</v>
      </c>
      <c r="L12" s="9" t="s">
        <v>624</v>
      </c>
      <c r="M12" s="9" t="s">
        <v>625</v>
      </c>
    </row>
    <row r="13" spans="1:13" ht="15.75">
      <c r="A13" s="160" t="s">
        <v>609</v>
      </c>
      <c r="B13" s="159">
        <v>75.36</v>
      </c>
      <c r="C13" s="159">
        <v>72.790000000000006</v>
      </c>
      <c r="D13" s="159">
        <v>75.19</v>
      </c>
      <c r="E13" s="159">
        <v>76.92</v>
      </c>
      <c r="F13" s="159">
        <v>71.62</v>
      </c>
      <c r="G13" s="159">
        <v>65.97</v>
      </c>
      <c r="J13" s="330" t="s">
        <v>50</v>
      </c>
      <c r="K13" s="331">
        <v>82.84</v>
      </c>
      <c r="L13" s="331">
        <v>88.42</v>
      </c>
      <c r="M13" s="331">
        <v>72.73</v>
      </c>
    </row>
    <row r="14" spans="1:13" ht="15.75">
      <c r="A14" s="160" t="s">
        <v>610</v>
      </c>
      <c r="B14" s="159">
        <v>80.37</v>
      </c>
      <c r="C14" s="159">
        <v>78.86</v>
      </c>
      <c r="D14" s="159">
        <v>71.680000000000007</v>
      </c>
      <c r="E14" s="159">
        <v>59.02</v>
      </c>
      <c r="F14" s="159">
        <v>66.67</v>
      </c>
      <c r="G14" s="159">
        <v>63.03</v>
      </c>
      <c r="J14" s="254" t="s">
        <v>609</v>
      </c>
      <c r="K14" s="331">
        <v>75.36</v>
      </c>
      <c r="L14" s="331">
        <v>79.17</v>
      </c>
      <c r="M14" s="9"/>
    </row>
    <row r="15" spans="1:13" ht="15.75">
      <c r="A15" s="160" t="s">
        <v>611</v>
      </c>
      <c r="B15" s="159">
        <v>83.47</v>
      </c>
      <c r="C15" s="159">
        <v>86.43</v>
      </c>
      <c r="D15" s="159">
        <v>82.28</v>
      </c>
      <c r="E15" s="159">
        <v>79.91</v>
      </c>
      <c r="F15" s="159">
        <v>81.12</v>
      </c>
      <c r="G15" s="159">
        <v>79.84</v>
      </c>
      <c r="J15" s="254" t="s">
        <v>610</v>
      </c>
      <c r="K15" s="331">
        <v>80.37</v>
      </c>
      <c r="L15" s="331">
        <v>85.71</v>
      </c>
      <c r="M15" s="9"/>
    </row>
    <row r="16" spans="1:13" ht="15.75">
      <c r="A16" s="160" t="s">
        <v>612</v>
      </c>
      <c r="B16" s="159">
        <v>85.71</v>
      </c>
      <c r="C16" s="159">
        <v>84.55</v>
      </c>
      <c r="D16" s="159">
        <v>85.43</v>
      </c>
      <c r="E16" s="159">
        <v>86.12</v>
      </c>
      <c r="F16" s="159">
        <v>80.86</v>
      </c>
      <c r="G16" s="159">
        <v>74.25</v>
      </c>
      <c r="J16" s="254" t="s">
        <v>611</v>
      </c>
      <c r="K16" s="331">
        <v>83.47</v>
      </c>
      <c r="L16" s="331">
        <v>89.87</v>
      </c>
      <c r="M16" s="9"/>
    </row>
    <row r="17" spans="1:13" ht="15.75">
      <c r="A17" s="160" t="s">
        <v>613</v>
      </c>
      <c r="B17" s="159">
        <v>82.26</v>
      </c>
      <c r="C17" s="159">
        <v>83.41</v>
      </c>
      <c r="D17" s="159">
        <v>80.2</v>
      </c>
      <c r="E17" s="159">
        <v>84.9</v>
      </c>
      <c r="F17" s="159">
        <v>84.16</v>
      </c>
      <c r="G17" s="159">
        <v>86.53</v>
      </c>
      <c r="J17" s="254" t="s">
        <v>612</v>
      </c>
      <c r="K17" s="331">
        <v>85.71</v>
      </c>
      <c r="L17" s="331">
        <v>92.11</v>
      </c>
      <c r="M17" s="9"/>
    </row>
    <row r="18" spans="1:13" ht="15.75">
      <c r="A18" s="158" t="s">
        <v>614</v>
      </c>
      <c r="B18" s="159"/>
      <c r="C18" s="159"/>
      <c r="D18" s="159"/>
      <c r="E18" s="159"/>
      <c r="F18" s="159"/>
      <c r="G18" s="159"/>
      <c r="J18" s="254" t="s">
        <v>613</v>
      </c>
      <c r="K18" s="331">
        <v>82.26</v>
      </c>
      <c r="L18" s="331" t="s">
        <v>144</v>
      </c>
      <c r="M18" s="9"/>
    </row>
    <row r="19" spans="1:13">
      <c r="A19" s="160" t="s">
        <v>608</v>
      </c>
      <c r="B19" s="159">
        <v>88.42</v>
      </c>
      <c r="C19" s="159">
        <v>87.73</v>
      </c>
      <c r="D19" s="159">
        <v>88.69</v>
      </c>
      <c r="E19" s="159">
        <v>80.34</v>
      </c>
      <c r="F19" s="159">
        <v>84.85</v>
      </c>
      <c r="G19" s="159">
        <v>79.540000000000006</v>
      </c>
    </row>
    <row r="20" spans="1:13">
      <c r="A20" s="160" t="s">
        <v>609</v>
      </c>
      <c r="B20" s="159">
        <v>79.17</v>
      </c>
      <c r="C20" s="159">
        <v>73.680000000000007</v>
      </c>
      <c r="D20" s="159">
        <v>79.31</v>
      </c>
      <c r="E20" s="159">
        <v>77.14</v>
      </c>
      <c r="F20" s="159">
        <v>78.05</v>
      </c>
      <c r="G20" s="159">
        <v>80.56</v>
      </c>
    </row>
    <row r="21" spans="1:13">
      <c r="A21" s="160" t="s">
        <v>610</v>
      </c>
      <c r="B21" s="159">
        <v>85.71</v>
      </c>
      <c r="C21" s="159">
        <v>83.12</v>
      </c>
      <c r="D21" s="159">
        <v>83.75</v>
      </c>
      <c r="E21" s="159">
        <v>75.319999999999993</v>
      </c>
      <c r="F21" s="159">
        <v>69.77</v>
      </c>
      <c r="G21" s="159">
        <v>65.709999999999994</v>
      </c>
    </row>
    <row r="22" spans="1:13">
      <c r="A22" s="160" t="s">
        <v>611</v>
      </c>
      <c r="B22" s="159">
        <v>89.87</v>
      </c>
      <c r="C22" s="159">
        <v>89.42</v>
      </c>
      <c r="D22" s="159">
        <v>90.78</v>
      </c>
      <c r="E22" s="159">
        <v>81.36</v>
      </c>
      <c r="F22" s="159">
        <v>88.02</v>
      </c>
      <c r="G22" s="159">
        <v>82.8</v>
      </c>
    </row>
    <row r="23" spans="1:13">
      <c r="A23" s="160" t="s">
        <v>612</v>
      </c>
      <c r="B23" s="159">
        <v>92.11</v>
      </c>
      <c r="C23" s="159">
        <v>84.21</v>
      </c>
      <c r="D23" s="159">
        <v>83.33</v>
      </c>
      <c r="E23" s="159">
        <v>92</v>
      </c>
      <c r="F23" s="159">
        <v>90.91</v>
      </c>
      <c r="G23" s="159">
        <v>80</v>
      </c>
    </row>
    <row r="24" spans="1:13">
      <c r="A24" s="160" t="s">
        <v>613</v>
      </c>
      <c r="B24" s="159" t="s">
        <v>144</v>
      </c>
      <c r="C24" s="159" t="s">
        <v>144</v>
      </c>
      <c r="D24" s="159" t="s">
        <v>144</v>
      </c>
      <c r="E24" s="159" t="s">
        <v>144</v>
      </c>
      <c r="F24" s="159">
        <v>81.819999999999993</v>
      </c>
      <c r="G24" s="159" t="s">
        <v>144</v>
      </c>
    </row>
    <row r="25" spans="1:13">
      <c r="A25" s="158" t="s">
        <v>615</v>
      </c>
      <c r="B25" s="159"/>
      <c r="C25" s="159"/>
      <c r="D25" s="159"/>
      <c r="E25" s="159"/>
      <c r="F25" s="159"/>
      <c r="G25" s="159"/>
    </row>
    <row r="26" spans="1:13">
      <c r="A26" s="160" t="s">
        <v>608</v>
      </c>
      <c r="B26" s="159">
        <v>72.73</v>
      </c>
      <c r="C26" s="159">
        <v>81.48</v>
      </c>
      <c r="D26" s="159">
        <v>81.510000000000005</v>
      </c>
      <c r="E26" s="159">
        <v>71.23</v>
      </c>
      <c r="F26" s="159">
        <v>62</v>
      </c>
      <c r="G26" s="159">
        <v>80.650000000000006</v>
      </c>
    </row>
    <row r="27" spans="1:13">
      <c r="A27" s="160" t="s">
        <v>609</v>
      </c>
      <c r="B27" s="159" t="s">
        <v>144</v>
      </c>
      <c r="C27" s="159">
        <v>88</v>
      </c>
      <c r="D27" s="159">
        <v>85.19</v>
      </c>
      <c r="E27" s="159" t="s">
        <v>144</v>
      </c>
      <c r="F27" s="159" t="s">
        <v>144</v>
      </c>
      <c r="G27" s="159" t="s">
        <v>144</v>
      </c>
    </row>
    <row r="28" spans="1:13">
      <c r="A28" s="160" t="s">
        <v>610</v>
      </c>
      <c r="B28" s="159" t="s">
        <v>144</v>
      </c>
      <c r="C28" s="159">
        <v>75.86</v>
      </c>
      <c r="D28" s="159">
        <v>55.56</v>
      </c>
      <c r="E28" s="159">
        <v>66.67</v>
      </c>
      <c r="F28" s="159">
        <v>27.78</v>
      </c>
      <c r="G28" s="159">
        <v>76.19</v>
      </c>
    </row>
    <row r="29" spans="1:13">
      <c r="A29" s="160" t="s">
        <v>611</v>
      </c>
      <c r="B29" s="159" t="s">
        <v>144</v>
      </c>
      <c r="C29" s="159" t="s">
        <v>587</v>
      </c>
      <c r="D29" s="159">
        <v>90.32</v>
      </c>
      <c r="E29" s="159">
        <v>76.47</v>
      </c>
      <c r="F29" s="159" t="s">
        <v>587</v>
      </c>
      <c r="G29" s="159" t="s">
        <v>587</v>
      </c>
    </row>
    <row r="30" spans="1:13">
      <c r="A30" s="160" t="s">
        <v>612</v>
      </c>
      <c r="B30" s="159" t="s">
        <v>144</v>
      </c>
      <c r="C30" s="159">
        <v>75</v>
      </c>
      <c r="D30" s="159">
        <v>89.66</v>
      </c>
      <c r="E30" s="159" t="s">
        <v>144</v>
      </c>
      <c r="F30" s="159" t="s">
        <v>144</v>
      </c>
      <c r="G30" s="159" t="s">
        <v>587</v>
      </c>
    </row>
    <row r="31" spans="1:13">
      <c r="A31" s="160" t="s">
        <v>613</v>
      </c>
      <c r="B31" s="159" t="s">
        <v>144</v>
      </c>
      <c r="C31" s="159" t="s">
        <v>144</v>
      </c>
      <c r="D31" s="159" t="s">
        <v>144</v>
      </c>
      <c r="E31" s="159" t="s">
        <v>144</v>
      </c>
      <c r="F31" s="159" t="s">
        <v>144</v>
      </c>
      <c r="G31" s="159" t="s">
        <v>144</v>
      </c>
    </row>
    <row r="33" spans="1:7">
      <c r="A33" s="433" t="s">
        <v>177</v>
      </c>
      <c r="B33" s="433"/>
      <c r="C33" s="433"/>
      <c r="D33" s="433"/>
      <c r="E33" s="433"/>
      <c r="F33" s="433"/>
      <c r="G33" s="433"/>
    </row>
    <row r="34" spans="1:7">
      <c r="A34" s="433" t="s">
        <v>616</v>
      </c>
      <c r="B34" s="433"/>
      <c r="C34" s="433"/>
      <c r="D34" s="433"/>
      <c r="E34" s="433"/>
      <c r="F34" s="433"/>
      <c r="G34" s="433"/>
    </row>
    <row r="35" spans="1:7">
      <c r="A35" s="433" t="s">
        <v>617</v>
      </c>
      <c r="B35" s="433"/>
      <c r="C35" s="433"/>
      <c r="D35" s="433"/>
      <c r="E35" s="433"/>
      <c r="F35" s="433"/>
      <c r="G35" s="433"/>
    </row>
    <row r="36" spans="1:7">
      <c r="A36" s="433" t="s">
        <v>618</v>
      </c>
      <c r="B36" s="433"/>
      <c r="C36" s="433"/>
      <c r="D36" s="433"/>
      <c r="E36" s="433"/>
      <c r="F36" s="433"/>
      <c r="G36" s="433"/>
    </row>
    <row r="37" spans="1:7">
      <c r="A37" s="433" t="s">
        <v>619</v>
      </c>
      <c r="B37" s="433"/>
      <c r="C37" s="433"/>
      <c r="D37" s="433"/>
      <c r="E37" s="433"/>
      <c r="F37" s="433"/>
      <c r="G37" s="433"/>
    </row>
    <row r="38" spans="1:7">
      <c r="A38" s="433" t="s">
        <v>620</v>
      </c>
      <c r="B38" s="433"/>
      <c r="C38" s="433"/>
      <c r="D38" s="433"/>
      <c r="E38" s="433"/>
      <c r="F38" s="433"/>
      <c r="G38" s="433"/>
    </row>
    <row r="39" spans="1:7">
      <c r="A39" s="433"/>
      <c r="B39" s="433"/>
      <c r="C39" s="433"/>
      <c r="D39" s="433"/>
      <c r="E39" s="433"/>
      <c r="F39" s="433"/>
      <c r="G39" s="433"/>
    </row>
    <row r="41" spans="1:7">
      <c r="A41" s="433" t="s">
        <v>621</v>
      </c>
      <c r="B41" s="433"/>
      <c r="C41" s="433"/>
      <c r="D41" s="433"/>
      <c r="E41" s="433"/>
      <c r="F41" s="433"/>
      <c r="G41" s="433"/>
    </row>
    <row r="42" spans="1:7">
      <c r="A42" s="433"/>
      <c r="B42" s="433"/>
      <c r="C42" s="433"/>
      <c r="D42" s="433"/>
      <c r="E42" s="433"/>
      <c r="F42" s="433"/>
      <c r="G42" s="433"/>
    </row>
    <row r="43" spans="1:7">
      <c r="A43" s="433" t="s">
        <v>200</v>
      </c>
      <c r="B43" s="433"/>
      <c r="C43" s="433"/>
      <c r="D43" s="433"/>
      <c r="E43" s="433"/>
      <c r="F43" s="433"/>
      <c r="G43" s="433"/>
    </row>
  </sheetData>
  <mergeCells count="16">
    <mergeCell ref="A43:G43"/>
    <mergeCell ref="A37:G37"/>
    <mergeCell ref="A38:G38"/>
    <mergeCell ref="A39:G39"/>
    <mergeCell ref="A41:G41"/>
    <mergeCell ref="A42:G42"/>
    <mergeCell ref="A6:G6"/>
    <mergeCell ref="A33:G33"/>
    <mergeCell ref="A34:G34"/>
    <mergeCell ref="A35:G35"/>
    <mergeCell ref="A36:G36"/>
    <mergeCell ref="A1:G1"/>
    <mergeCell ref="A2:G2"/>
    <mergeCell ref="A3:G3"/>
    <mergeCell ref="A4:G4"/>
    <mergeCell ref="A5:G5"/>
  </mergeCells>
  <pageMargins left="0.7" right="0.7" top="0.75" bottom="0.75" header="0.51180555555555496" footer="0.51180555555555496"/>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A1:G29"/>
  <sheetViews>
    <sheetView zoomScaleNormal="100" workbookViewId="0"/>
  </sheetViews>
  <sheetFormatPr baseColWidth="10" defaultColWidth="11.42578125" defaultRowHeight="15"/>
  <cols>
    <col min="1" max="1" width="20.5703125" customWidth="1"/>
    <col min="2" max="2" width="18.5703125" customWidth="1"/>
  </cols>
  <sheetData>
    <row r="1" spans="1:7" ht="54" customHeight="1">
      <c r="A1" s="457" t="s">
        <v>626</v>
      </c>
      <c r="B1" s="457"/>
      <c r="D1" s="462" t="s">
        <v>627</v>
      </c>
      <c r="E1" s="462"/>
      <c r="F1" s="462"/>
      <c r="G1" s="462"/>
    </row>
    <row r="2" spans="1:7" ht="15" customHeight="1">
      <c r="A2" s="430" t="s">
        <v>598</v>
      </c>
      <c r="B2" s="430"/>
      <c r="D2" s="462" t="s">
        <v>628</v>
      </c>
      <c r="E2" s="462"/>
      <c r="F2" s="462"/>
      <c r="G2" s="462"/>
    </row>
    <row r="3" spans="1:7">
      <c r="A3" s="431"/>
      <c r="B3" s="431"/>
    </row>
    <row r="4" spans="1:7">
      <c r="A4" s="432" t="s">
        <v>202</v>
      </c>
      <c r="B4" s="432"/>
    </row>
    <row r="5" spans="1:7">
      <c r="A5" s="432" t="s">
        <v>629</v>
      </c>
      <c r="B5" s="432"/>
    </row>
    <row r="6" spans="1:7">
      <c r="A6" s="432" t="s">
        <v>630</v>
      </c>
      <c r="B6" s="432"/>
    </row>
    <row r="10" spans="1:7">
      <c r="A10" s="157"/>
      <c r="B10" s="157" t="s">
        <v>631</v>
      </c>
    </row>
    <row r="11" spans="1:7">
      <c r="A11" s="158" t="s">
        <v>606</v>
      </c>
      <c r="B11" s="159">
        <v>53.83</v>
      </c>
    </row>
    <row r="12" spans="1:7">
      <c r="A12" s="158" t="s">
        <v>605</v>
      </c>
      <c r="B12" s="159">
        <v>58.32</v>
      </c>
    </row>
    <row r="13" spans="1:7">
      <c r="A13" s="158" t="s">
        <v>604</v>
      </c>
      <c r="B13" s="159">
        <v>63.89</v>
      </c>
    </row>
    <row r="14" spans="1:7">
      <c r="A14" s="158" t="s">
        <v>603</v>
      </c>
      <c r="B14" s="159">
        <v>64.680000000000007</v>
      </c>
    </row>
    <row r="15" spans="1:7">
      <c r="A15" s="158" t="s">
        <v>602</v>
      </c>
      <c r="B15" s="159">
        <v>63.55</v>
      </c>
    </row>
    <row r="16" spans="1:7">
      <c r="A16" s="158" t="s">
        <v>601</v>
      </c>
      <c r="B16" s="159">
        <v>60.78</v>
      </c>
    </row>
    <row r="17" spans="1:2">
      <c r="A17" s="158" t="s">
        <v>632</v>
      </c>
      <c r="B17" s="159">
        <v>46.92</v>
      </c>
    </row>
    <row r="19" spans="1:2">
      <c r="A19" s="433" t="s">
        <v>177</v>
      </c>
      <c r="B19" s="433"/>
    </row>
    <row r="20" spans="1:2">
      <c r="A20" s="433" t="s">
        <v>616</v>
      </c>
      <c r="B20" s="433"/>
    </row>
    <row r="21" spans="1:2">
      <c r="A21" s="433" t="s">
        <v>617</v>
      </c>
      <c r="B21" s="433"/>
    </row>
    <row r="22" spans="1:2">
      <c r="A22" s="433" t="s">
        <v>618</v>
      </c>
      <c r="B22" s="433"/>
    </row>
    <row r="23" spans="1:2">
      <c r="A23" s="433" t="s">
        <v>633</v>
      </c>
      <c r="B23" s="433"/>
    </row>
    <row r="24" spans="1:2">
      <c r="A24" s="433" t="s">
        <v>634</v>
      </c>
      <c r="B24" s="433"/>
    </row>
    <row r="25" spans="1:2">
      <c r="A25" s="433"/>
      <c r="B25" s="433"/>
    </row>
    <row r="27" spans="1:2">
      <c r="A27" s="433" t="s">
        <v>635</v>
      </c>
      <c r="B27" s="433"/>
    </row>
    <row r="28" spans="1:2">
      <c r="A28" s="433"/>
      <c r="B28" s="433"/>
    </row>
    <row r="29" spans="1:2">
      <c r="A29" s="433" t="s">
        <v>200</v>
      </c>
      <c r="B29" s="433"/>
    </row>
  </sheetData>
  <mergeCells count="18">
    <mergeCell ref="A27:B27"/>
    <mergeCell ref="A28:B28"/>
    <mergeCell ref="A29:B29"/>
    <mergeCell ref="A21:B21"/>
    <mergeCell ref="A22:B22"/>
    <mergeCell ref="A23:B23"/>
    <mergeCell ref="A24:B24"/>
    <mergeCell ref="A25:B25"/>
    <mergeCell ref="A4:B4"/>
    <mergeCell ref="A5:B5"/>
    <mergeCell ref="A6:B6"/>
    <mergeCell ref="A19:B19"/>
    <mergeCell ref="A20:B20"/>
    <mergeCell ref="A1:B1"/>
    <mergeCell ref="D1:G1"/>
    <mergeCell ref="A2:B2"/>
    <mergeCell ref="D2:G2"/>
    <mergeCell ref="A3:B3"/>
  </mergeCells>
  <pageMargins left="0.7" right="0.7" top="0.75" bottom="0.75" header="0.51180555555555496" footer="0.51180555555555496"/>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7030A0"/>
  </sheetPr>
  <dimension ref="A1:AC34"/>
  <sheetViews>
    <sheetView topLeftCell="G1" zoomScaleNormal="100" workbookViewId="0">
      <selection activeCell="J32" sqref="J32"/>
    </sheetView>
  </sheetViews>
  <sheetFormatPr baseColWidth="10" defaultColWidth="11.42578125" defaultRowHeight="15"/>
  <sheetData>
    <row r="1" spans="1:29" ht="15" customHeight="1">
      <c r="A1" s="429" t="s">
        <v>636</v>
      </c>
      <c r="B1" s="429"/>
      <c r="C1" s="429"/>
      <c r="D1" s="429"/>
      <c r="E1" s="429"/>
      <c r="F1" s="429"/>
      <c r="G1" s="429"/>
      <c r="H1" s="429"/>
      <c r="I1" s="429"/>
      <c r="J1" s="429"/>
      <c r="K1" s="429"/>
      <c r="L1" s="429"/>
      <c r="M1" s="429"/>
    </row>
    <row r="2" spans="1:29">
      <c r="A2" s="430" t="s">
        <v>181</v>
      </c>
      <c r="B2" s="430"/>
      <c r="C2" s="430"/>
      <c r="D2" s="430"/>
      <c r="E2" s="430"/>
      <c r="F2" s="430"/>
      <c r="G2" s="430"/>
      <c r="H2" s="430"/>
      <c r="I2" s="430"/>
      <c r="J2" s="430"/>
      <c r="K2" s="430"/>
      <c r="L2" s="430"/>
      <c r="M2" s="430"/>
    </row>
    <row r="3" spans="1:29">
      <c r="A3" s="431"/>
      <c r="B3" s="431"/>
      <c r="C3" s="431"/>
      <c r="D3" s="431"/>
      <c r="E3" s="431"/>
      <c r="F3" s="431"/>
      <c r="G3" s="431"/>
      <c r="H3" s="431"/>
      <c r="I3" s="431"/>
      <c r="J3" s="431"/>
      <c r="K3" s="431"/>
      <c r="L3" s="431"/>
      <c r="M3" s="431"/>
    </row>
    <row r="4" spans="1:29">
      <c r="A4" s="432" t="s">
        <v>637</v>
      </c>
      <c r="B4" s="432"/>
      <c r="C4" s="432"/>
      <c r="D4" s="432"/>
      <c r="E4" s="432"/>
      <c r="F4" s="432"/>
      <c r="G4" s="432"/>
      <c r="H4" s="432"/>
      <c r="I4" s="432"/>
      <c r="J4" s="432"/>
      <c r="K4" s="432"/>
      <c r="L4" s="432"/>
      <c r="M4" s="432"/>
    </row>
    <row r="5" spans="1:29">
      <c r="A5" s="432" t="s">
        <v>638</v>
      </c>
      <c r="B5" s="432"/>
      <c r="C5" s="432"/>
      <c r="D5" s="432"/>
      <c r="E5" s="432"/>
      <c r="F5" s="432"/>
      <c r="G5" s="432"/>
      <c r="H5" s="432"/>
      <c r="I5" s="432"/>
      <c r="J5" s="432"/>
      <c r="K5" s="432"/>
      <c r="L5" s="432"/>
      <c r="M5" s="432"/>
    </row>
    <row r="6" spans="1:29">
      <c r="A6" s="432" t="s">
        <v>639</v>
      </c>
      <c r="B6" s="432"/>
      <c r="C6" s="432"/>
      <c r="D6" s="432"/>
      <c r="E6" s="432"/>
      <c r="F6" s="432"/>
      <c r="G6" s="432"/>
      <c r="H6" s="432"/>
      <c r="I6" s="432"/>
      <c r="J6" s="432"/>
      <c r="K6" s="432"/>
      <c r="L6" s="432"/>
      <c r="M6" s="432"/>
    </row>
    <row r="8" spans="1:29">
      <c r="Q8" s="236" t="s">
        <v>640</v>
      </c>
    </row>
    <row r="10" spans="1:29">
      <c r="A10" s="157"/>
      <c r="B10" s="463" t="s">
        <v>154</v>
      </c>
      <c r="C10" s="463"/>
      <c r="D10" s="463"/>
      <c r="E10" s="463"/>
      <c r="F10" s="464" t="s">
        <v>155</v>
      </c>
      <c r="G10" s="464"/>
      <c r="H10" s="464"/>
      <c r="I10" s="464"/>
      <c r="J10" s="464" t="s">
        <v>641</v>
      </c>
      <c r="K10" s="464"/>
      <c r="L10" s="464"/>
      <c r="M10" s="464"/>
      <c r="Q10" s="332" t="s">
        <v>154</v>
      </c>
      <c r="R10" s="333"/>
      <c r="S10" s="333"/>
      <c r="T10" s="334"/>
      <c r="U10" s="335" t="s">
        <v>155</v>
      </c>
      <c r="V10" s="336"/>
      <c r="W10" s="336"/>
      <c r="X10" s="337"/>
      <c r="Y10" s="335" t="s">
        <v>641</v>
      </c>
      <c r="Z10" s="336"/>
      <c r="AA10" s="336"/>
      <c r="AB10" s="337"/>
    </row>
    <row r="11" spans="1:29">
      <c r="B11" s="458" t="s">
        <v>173</v>
      </c>
      <c r="C11" s="458"/>
      <c r="D11" s="458" t="s">
        <v>176</v>
      </c>
      <c r="E11" s="458"/>
      <c r="F11" s="458" t="s">
        <v>173</v>
      </c>
      <c r="G11" s="458"/>
      <c r="H11" s="458" t="s">
        <v>176</v>
      </c>
      <c r="I11" s="458"/>
      <c r="J11" s="458" t="s">
        <v>173</v>
      </c>
      <c r="K11" s="458"/>
      <c r="L11" s="458" t="s">
        <v>176</v>
      </c>
      <c r="M11" s="458"/>
      <c r="Q11" s="466" t="s">
        <v>173</v>
      </c>
      <c r="R11" s="466"/>
      <c r="S11" s="465" t="s">
        <v>176</v>
      </c>
      <c r="T11" s="465"/>
      <c r="U11" s="466" t="s">
        <v>173</v>
      </c>
      <c r="V11" s="466"/>
      <c r="W11" s="465" t="s">
        <v>176</v>
      </c>
      <c r="X11" s="465"/>
      <c r="Y11" s="466" t="s">
        <v>173</v>
      </c>
      <c r="Z11" s="466"/>
      <c r="AA11" s="465" t="s">
        <v>176</v>
      </c>
      <c r="AB11" s="465"/>
    </row>
    <row r="12" spans="1:29">
      <c r="B12" s="161" t="s">
        <v>227</v>
      </c>
      <c r="C12" s="161" t="s">
        <v>170</v>
      </c>
      <c r="D12" s="161" t="s">
        <v>227</v>
      </c>
      <c r="E12" s="161" t="s">
        <v>170</v>
      </c>
      <c r="F12" s="161" t="s">
        <v>227</v>
      </c>
      <c r="G12" s="161" t="s">
        <v>170</v>
      </c>
      <c r="H12" s="161" t="s">
        <v>227</v>
      </c>
      <c r="I12" s="161" t="s">
        <v>170</v>
      </c>
      <c r="J12" s="161" t="s">
        <v>227</v>
      </c>
      <c r="K12" s="161" t="s">
        <v>170</v>
      </c>
      <c r="L12" s="161" t="s">
        <v>227</v>
      </c>
      <c r="M12" s="161" t="s">
        <v>170</v>
      </c>
      <c r="Q12" s="338" t="s">
        <v>642</v>
      </c>
      <c r="R12" s="8" t="s">
        <v>170</v>
      </c>
      <c r="S12" s="8" t="s">
        <v>642</v>
      </c>
      <c r="T12" s="339" t="s">
        <v>170</v>
      </c>
      <c r="U12" s="338" t="s">
        <v>642</v>
      </c>
      <c r="V12" s="8" t="s">
        <v>170</v>
      </c>
      <c r="W12" s="8" t="s">
        <v>642</v>
      </c>
      <c r="X12" s="339" t="s">
        <v>170</v>
      </c>
      <c r="Y12" s="338" t="s">
        <v>642</v>
      </c>
      <c r="Z12" s="8" t="s">
        <v>170</v>
      </c>
      <c r="AA12" s="8" t="s">
        <v>642</v>
      </c>
      <c r="AB12" s="339" t="s">
        <v>170</v>
      </c>
    </row>
    <row r="13" spans="1:29">
      <c r="A13" s="158" t="s">
        <v>643</v>
      </c>
      <c r="B13" s="159">
        <v>8722</v>
      </c>
      <c r="C13" s="159">
        <v>5897</v>
      </c>
      <c r="D13" s="159">
        <v>7086</v>
      </c>
      <c r="E13" s="159">
        <v>5151</v>
      </c>
      <c r="F13" s="159">
        <v>997</v>
      </c>
      <c r="G13" s="159">
        <v>804</v>
      </c>
      <c r="H13" s="159">
        <v>916</v>
      </c>
      <c r="I13" s="159">
        <v>781</v>
      </c>
      <c r="J13" s="159">
        <v>2543</v>
      </c>
      <c r="K13" s="159">
        <v>1497</v>
      </c>
      <c r="L13" s="159">
        <v>2078</v>
      </c>
      <c r="M13" s="159">
        <v>1321</v>
      </c>
      <c r="P13" s="340">
        <v>2020</v>
      </c>
      <c r="Q13" s="341">
        <f t="shared" ref="Q13:AB13" si="0">AVERAGE(B13:B15)</f>
        <v>9561.6666666666661</v>
      </c>
      <c r="R13" s="342">
        <f t="shared" si="0"/>
        <v>6496.333333333333</v>
      </c>
      <c r="S13" s="342">
        <f t="shared" si="0"/>
        <v>7425.333333333333</v>
      </c>
      <c r="T13" s="343">
        <f t="shared" si="0"/>
        <v>5428.333333333333</v>
      </c>
      <c r="U13" s="341">
        <f t="shared" si="0"/>
        <v>1252.3333333333333</v>
      </c>
      <c r="V13" s="342">
        <f t="shared" si="0"/>
        <v>988.33333333333337</v>
      </c>
      <c r="W13" s="342">
        <f t="shared" si="0"/>
        <v>1147.3333333333333</v>
      </c>
      <c r="X13" s="343">
        <f t="shared" si="0"/>
        <v>963</v>
      </c>
      <c r="Y13" s="341">
        <f t="shared" si="0"/>
        <v>2929.3333333333335</v>
      </c>
      <c r="Z13" s="342">
        <f t="shared" si="0"/>
        <v>1725.3333333333333</v>
      </c>
      <c r="AA13" s="342">
        <f t="shared" si="0"/>
        <v>2193.6666666666665</v>
      </c>
      <c r="AB13" s="343">
        <f t="shared" si="0"/>
        <v>1379.3333333333333</v>
      </c>
      <c r="AC13" s="179"/>
    </row>
    <row r="14" spans="1:29">
      <c r="A14" s="158" t="s">
        <v>644</v>
      </c>
      <c r="B14" s="159">
        <v>12564</v>
      </c>
      <c r="C14" s="159">
        <v>8565</v>
      </c>
      <c r="D14" s="159">
        <v>10077</v>
      </c>
      <c r="E14" s="159">
        <v>7281</v>
      </c>
      <c r="F14" s="159">
        <v>1832</v>
      </c>
      <c r="G14" s="159">
        <v>1442</v>
      </c>
      <c r="H14" s="159">
        <v>1756</v>
      </c>
      <c r="I14" s="159">
        <v>1467</v>
      </c>
      <c r="J14" s="159">
        <v>4283</v>
      </c>
      <c r="K14" s="159">
        <v>2537</v>
      </c>
      <c r="L14" s="159">
        <v>3304</v>
      </c>
      <c r="M14" s="159">
        <v>2074</v>
      </c>
      <c r="P14" s="340">
        <v>2010</v>
      </c>
      <c r="Q14" s="341">
        <f t="shared" ref="Q14:AB14" si="1">AVERAGE(B16:B18)</f>
        <v>11144</v>
      </c>
      <c r="R14" s="342">
        <f t="shared" si="1"/>
        <v>7673</v>
      </c>
      <c r="S14" s="342">
        <f t="shared" si="1"/>
        <v>11076.333333333334</v>
      </c>
      <c r="T14" s="343">
        <f t="shared" si="1"/>
        <v>7925.666666666667</v>
      </c>
      <c r="U14" s="341">
        <f t="shared" si="1"/>
        <v>1449.6666666666667</v>
      </c>
      <c r="V14" s="342">
        <f t="shared" si="1"/>
        <v>1051.6666666666667</v>
      </c>
      <c r="W14" s="342">
        <f t="shared" si="1"/>
        <v>1475</v>
      </c>
      <c r="X14" s="343">
        <f t="shared" si="1"/>
        <v>1083.6666666666667</v>
      </c>
      <c r="Y14" s="341">
        <f t="shared" si="1"/>
        <v>3290.3333333333335</v>
      </c>
      <c r="Z14" s="342">
        <f t="shared" si="1"/>
        <v>2025.3333333333333</v>
      </c>
      <c r="AA14" s="342">
        <f t="shared" si="1"/>
        <v>3057.3333333333335</v>
      </c>
      <c r="AB14" s="343">
        <f t="shared" si="1"/>
        <v>1930.3333333333333</v>
      </c>
      <c r="AC14" s="179"/>
    </row>
    <row r="15" spans="1:29">
      <c r="A15" s="158" t="s">
        <v>645</v>
      </c>
      <c r="B15" s="159">
        <v>7399</v>
      </c>
      <c r="C15" s="159">
        <v>5027</v>
      </c>
      <c r="D15" s="159">
        <v>5113</v>
      </c>
      <c r="E15" s="159">
        <v>3853</v>
      </c>
      <c r="F15" s="159">
        <v>928</v>
      </c>
      <c r="G15" s="159">
        <v>719</v>
      </c>
      <c r="H15" s="159">
        <v>770</v>
      </c>
      <c r="I15" s="159">
        <v>641</v>
      </c>
      <c r="J15" s="159">
        <v>1962</v>
      </c>
      <c r="K15" s="159">
        <v>1142</v>
      </c>
      <c r="L15" s="159">
        <v>1199</v>
      </c>
      <c r="M15" s="159">
        <v>743</v>
      </c>
      <c r="P15" s="340">
        <v>2005</v>
      </c>
      <c r="Q15" s="341">
        <f t="shared" ref="Q15:AB15" si="2">AVERAGE(B19:B21)</f>
        <v>15859.333333333334</v>
      </c>
      <c r="R15" s="342">
        <f t="shared" si="2"/>
        <v>10756.666666666666</v>
      </c>
      <c r="S15" s="342">
        <f t="shared" si="2"/>
        <v>13801</v>
      </c>
      <c r="T15" s="343">
        <f t="shared" si="2"/>
        <v>10418.333333333334</v>
      </c>
      <c r="U15" s="341">
        <f t="shared" si="2"/>
        <v>1992.3333333333333</v>
      </c>
      <c r="V15" s="342">
        <f t="shared" si="2"/>
        <v>1341.6666666666667</v>
      </c>
      <c r="W15" s="342">
        <f t="shared" si="2"/>
        <v>1582.6666666666667</v>
      </c>
      <c r="X15" s="343">
        <f t="shared" si="2"/>
        <v>1234</v>
      </c>
      <c r="Y15" s="341">
        <f t="shared" si="2"/>
        <v>3345.3333333333335</v>
      </c>
      <c r="Z15" s="342">
        <f t="shared" si="2"/>
        <v>2124.3333333333335</v>
      </c>
      <c r="AA15" s="342">
        <f t="shared" si="2"/>
        <v>2776.6666666666665</v>
      </c>
      <c r="AB15" s="343">
        <f t="shared" si="2"/>
        <v>1975.3333333333333</v>
      </c>
      <c r="AC15" s="179"/>
    </row>
    <row r="16" spans="1:29">
      <c r="A16" s="158" t="s">
        <v>646</v>
      </c>
      <c r="B16" s="159">
        <v>8883</v>
      </c>
      <c r="C16" s="159">
        <v>6177</v>
      </c>
      <c r="D16" s="159">
        <v>8562</v>
      </c>
      <c r="E16" s="159">
        <v>6048</v>
      </c>
      <c r="F16" s="159">
        <v>997</v>
      </c>
      <c r="G16" s="159">
        <v>652</v>
      </c>
      <c r="H16" s="159">
        <v>965</v>
      </c>
      <c r="I16" s="159">
        <v>682</v>
      </c>
      <c r="J16" s="159">
        <v>1934</v>
      </c>
      <c r="K16" s="159">
        <v>1203</v>
      </c>
      <c r="L16" s="159">
        <v>1706</v>
      </c>
      <c r="M16" s="159">
        <v>1086</v>
      </c>
      <c r="P16" s="344"/>
      <c r="Q16" s="345" t="s">
        <v>647</v>
      </c>
      <c r="R16" s="346"/>
      <c r="S16" s="8"/>
      <c r="T16" s="339"/>
      <c r="U16" s="338"/>
      <c r="V16" s="8"/>
      <c r="W16" s="8"/>
      <c r="X16" s="339"/>
      <c r="Y16" s="338"/>
      <c r="Z16" s="8"/>
      <c r="AA16" s="8"/>
      <c r="AB16" s="339"/>
    </row>
    <row r="17" spans="1:28">
      <c r="A17" s="158" t="s">
        <v>648</v>
      </c>
      <c r="B17" s="159">
        <v>12231</v>
      </c>
      <c r="C17" s="159">
        <v>8627</v>
      </c>
      <c r="D17" s="159">
        <v>12741</v>
      </c>
      <c r="E17" s="159">
        <v>9373</v>
      </c>
      <c r="F17" s="159">
        <v>1547</v>
      </c>
      <c r="G17" s="159">
        <v>1177</v>
      </c>
      <c r="H17" s="159">
        <v>1688</v>
      </c>
      <c r="I17" s="159">
        <v>1295</v>
      </c>
      <c r="J17" s="159">
        <v>3390</v>
      </c>
      <c r="K17" s="159">
        <v>2181</v>
      </c>
      <c r="L17" s="159">
        <v>3318</v>
      </c>
      <c r="M17" s="159">
        <v>2146</v>
      </c>
      <c r="P17" s="347">
        <v>2020</v>
      </c>
      <c r="Q17" s="345"/>
      <c r="R17" s="348">
        <f>Q13-R13</f>
        <v>3065.333333333333</v>
      </c>
      <c r="S17" s="8"/>
      <c r="T17" s="349">
        <f>S13-T13</f>
        <v>1997</v>
      </c>
      <c r="U17" s="338"/>
      <c r="V17" s="350">
        <f>U13-V13</f>
        <v>263.99999999999989</v>
      </c>
      <c r="W17" s="8"/>
      <c r="X17" s="349">
        <f>W13-X13</f>
        <v>184.33333333333326</v>
      </c>
      <c r="Y17" s="338"/>
      <c r="Z17" s="350">
        <f>Y13-Z13</f>
        <v>1204.0000000000002</v>
      </c>
      <c r="AA17" s="8"/>
      <c r="AB17" s="349">
        <f>AA13-AB13</f>
        <v>814.33333333333326</v>
      </c>
    </row>
    <row r="18" spans="1:28">
      <c r="A18" s="158" t="s">
        <v>649</v>
      </c>
      <c r="B18" s="159">
        <v>12318</v>
      </c>
      <c r="C18" s="159">
        <v>8215</v>
      </c>
      <c r="D18" s="159">
        <v>11926</v>
      </c>
      <c r="E18" s="159">
        <v>8356</v>
      </c>
      <c r="F18" s="159">
        <v>1805</v>
      </c>
      <c r="G18" s="159">
        <v>1326</v>
      </c>
      <c r="H18" s="159">
        <v>1772</v>
      </c>
      <c r="I18" s="159">
        <v>1274</v>
      </c>
      <c r="J18" s="159">
        <v>4547</v>
      </c>
      <c r="K18" s="159">
        <v>2692</v>
      </c>
      <c r="L18" s="159">
        <v>4148</v>
      </c>
      <c r="M18" s="159">
        <v>2559</v>
      </c>
      <c r="P18" s="347">
        <v>2010</v>
      </c>
      <c r="Q18" s="345"/>
      <c r="R18" s="348">
        <f>Q14-R14</f>
        <v>3471</v>
      </c>
      <c r="S18" s="8"/>
      <c r="T18" s="349">
        <f>S14-T14</f>
        <v>3150.666666666667</v>
      </c>
      <c r="U18" s="338"/>
      <c r="V18" s="350">
        <f>U14-V14</f>
        <v>398</v>
      </c>
      <c r="W18" s="8"/>
      <c r="X18" s="349">
        <f>W14-X14</f>
        <v>391.33333333333326</v>
      </c>
      <c r="Y18" s="338"/>
      <c r="Z18" s="350">
        <f>Y14-Z14</f>
        <v>1265.0000000000002</v>
      </c>
      <c r="AA18" s="8"/>
      <c r="AB18" s="349">
        <f>AA14-AB14</f>
        <v>1127.0000000000002</v>
      </c>
    </row>
    <row r="19" spans="1:28">
      <c r="A19" s="158" t="s">
        <v>650</v>
      </c>
      <c r="B19" s="159">
        <v>12030</v>
      </c>
      <c r="C19" s="159">
        <v>8531</v>
      </c>
      <c r="D19" s="159">
        <v>10473</v>
      </c>
      <c r="E19" s="159">
        <v>7924</v>
      </c>
      <c r="F19" s="159">
        <v>1283</v>
      </c>
      <c r="G19" s="159">
        <v>944</v>
      </c>
      <c r="H19" s="159">
        <v>990</v>
      </c>
      <c r="I19" s="159">
        <v>739</v>
      </c>
      <c r="J19" s="159">
        <v>2162</v>
      </c>
      <c r="K19" s="159">
        <v>1413</v>
      </c>
      <c r="L19" s="159">
        <v>1810</v>
      </c>
      <c r="M19" s="159">
        <v>1301</v>
      </c>
      <c r="P19" s="347">
        <v>2005</v>
      </c>
      <c r="Q19" s="351"/>
      <c r="R19" s="352">
        <f>Q15-R15</f>
        <v>5102.6666666666679</v>
      </c>
      <c r="S19" s="353"/>
      <c r="T19" s="354">
        <f>S15-T15</f>
        <v>3382.6666666666661</v>
      </c>
      <c r="U19" s="355"/>
      <c r="V19" s="356">
        <f>U15-V15</f>
        <v>650.66666666666652</v>
      </c>
      <c r="W19" s="353"/>
      <c r="X19" s="354">
        <f>W15-X15</f>
        <v>348.66666666666674</v>
      </c>
      <c r="Y19" s="355"/>
      <c r="Z19" s="356">
        <f>Y15-Z15</f>
        <v>1221</v>
      </c>
      <c r="AA19" s="353"/>
      <c r="AB19" s="354">
        <f>AA15-AB15</f>
        <v>801.33333333333326</v>
      </c>
    </row>
    <row r="20" spans="1:28">
      <c r="A20" s="158" t="s">
        <v>651</v>
      </c>
      <c r="B20" s="159">
        <v>16923</v>
      </c>
      <c r="C20" s="159">
        <v>11944</v>
      </c>
      <c r="D20" s="159">
        <v>15435</v>
      </c>
      <c r="E20" s="159">
        <v>11990</v>
      </c>
      <c r="F20" s="159">
        <v>2149</v>
      </c>
      <c r="G20" s="159">
        <v>1521</v>
      </c>
      <c r="H20" s="159">
        <v>1922</v>
      </c>
      <c r="I20" s="159">
        <v>1611</v>
      </c>
      <c r="J20" s="159">
        <v>3563</v>
      </c>
      <c r="K20" s="159">
        <v>2366</v>
      </c>
      <c r="L20" s="159">
        <v>3075</v>
      </c>
      <c r="M20" s="159">
        <v>2274</v>
      </c>
      <c r="P20" s="344"/>
      <c r="Q20" s="344"/>
      <c r="R20" s="344"/>
    </row>
    <row r="21" spans="1:28">
      <c r="A21" s="158" t="s">
        <v>652</v>
      </c>
      <c r="B21" s="159">
        <v>18625</v>
      </c>
      <c r="C21" s="159">
        <v>11795</v>
      </c>
      <c r="D21" s="159">
        <v>15495</v>
      </c>
      <c r="E21" s="159">
        <v>11341</v>
      </c>
      <c r="F21" s="159">
        <v>2545</v>
      </c>
      <c r="G21" s="159">
        <v>1560</v>
      </c>
      <c r="H21" s="159">
        <v>1836</v>
      </c>
      <c r="I21" s="159">
        <v>1352</v>
      </c>
      <c r="J21" s="159">
        <v>4311</v>
      </c>
      <c r="K21" s="159">
        <v>2594</v>
      </c>
      <c r="L21" s="159">
        <v>3445</v>
      </c>
      <c r="M21" s="159">
        <v>2351</v>
      </c>
      <c r="R21" t="s">
        <v>653</v>
      </c>
    </row>
    <row r="22" spans="1:28">
      <c r="R22" s="357">
        <f>(R17/R18-1)*100</f>
        <v>-11.687313934504949</v>
      </c>
      <c r="S22" s="358"/>
      <c r="T22" s="357">
        <f>(T17/T18-1)*100</f>
        <v>-36.616589081675841</v>
      </c>
      <c r="U22" s="358"/>
      <c r="V22" s="357">
        <f>(V17/V18-1)*100</f>
        <v>-33.668341708542741</v>
      </c>
      <c r="W22" s="358"/>
      <c r="X22" s="357">
        <f>(X17/X18-1)*100</f>
        <v>-52.896081771720624</v>
      </c>
      <c r="Y22" s="358"/>
      <c r="Z22" s="357">
        <f>(Z17/Z18-1)*100</f>
        <v>-4.822134387351773</v>
      </c>
      <c r="AA22" s="358"/>
      <c r="AB22" s="357">
        <f>(AB17/AB18-1)*100</f>
        <v>-27.743271221532119</v>
      </c>
    </row>
    <row r="23" spans="1:28">
      <c r="A23" s="433" t="s">
        <v>177</v>
      </c>
      <c r="B23" s="433"/>
      <c r="C23" s="433"/>
      <c r="D23" s="433"/>
      <c r="E23" s="433"/>
      <c r="F23" s="433"/>
      <c r="G23" s="433"/>
      <c r="H23" s="433"/>
      <c r="I23" s="433"/>
      <c r="J23" s="433"/>
      <c r="K23" s="433"/>
      <c r="L23" s="433"/>
      <c r="M23" s="433"/>
      <c r="R23" s="357">
        <f>(R18/R19-1)*100</f>
        <v>-31.976744186046524</v>
      </c>
      <c r="S23" s="358"/>
      <c r="T23" s="357">
        <f>(T18/T19-1)*100</f>
        <v>-6.8584942845880681</v>
      </c>
      <c r="U23" s="358"/>
      <c r="V23" s="357">
        <f>(V18/V19-1)*100</f>
        <v>-38.831967213114737</v>
      </c>
      <c r="W23" s="358"/>
      <c r="X23" s="357">
        <f>(X18/X19-1)*100</f>
        <v>12.237093690248525</v>
      </c>
      <c r="Y23" s="358"/>
      <c r="Z23" s="357">
        <f>(Z18/Z19-1)*100</f>
        <v>3.6036036036036112</v>
      </c>
      <c r="AA23" s="358"/>
      <c r="AB23" s="357">
        <f>(AB18/AB19-1)*100</f>
        <v>40.640599001663944</v>
      </c>
    </row>
    <row r="24" spans="1:28">
      <c r="A24" s="433" t="s">
        <v>654</v>
      </c>
      <c r="B24" s="433"/>
      <c r="C24" s="433"/>
      <c r="D24" s="433"/>
      <c r="E24" s="433"/>
      <c r="F24" s="433"/>
      <c r="G24" s="433"/>
      <c r="H24" s="433"/>
      <c r="I24" s="433"/>
      <c r="J24" s="433"/>
      <c r="K24" s="433"/>
      <c r="L24" s="433"/>
      <c r="M24" s="433"/>
    </row>
    <row r="25" spans="1:28">
      <c r="A25" s="433"/>
      <c r="B25" s="433"/>
      <c r="C25" s="433"/>
      <c r="D25" s="433"/>
      <c r="E25" s="433"/>
      <c r="F25" s="433"/>
      <c r="G25" s="433"/>
      <c r="H25" s="433"/>
      <c r="I25" s="433"/>
      <c r="J25" s="433"/>
      <c r="K25" s="433"/>
      <c r="L25" s="433"/>
      <c r="M25" s="433"/>
    </row>
    <row r="27" spans="1:28">
      <c r="A27" s="433" t="s">
        <v>655</v>
      </c>
      <c r="B27" s="433"/>
      <c r="C27" s="433"/>
      <c r="D27" s="433"/>
      <c r="E27" s="433"/>
      <c r="F27" s="433"/>
      <c r="G27" s="433"/>
      <c r="H27" s="433"/>
      <c r="I27" s="433"/>
      <c r="J27" s="433"/>
      <c r="K27" s="433"/>
      <c r="L27" s="433"/>
      <c r="M27" s="433"/>
    </row>
    <row r="28" spans="1:28" ht="15.75" customHeight="1">
      <c r="A28" s="433"/>
      <c r="B28" s="433"/>
      <c r="C28" s="433"/>
      <c r="D28" s="433"/>
      <c r="E28" s="433"/>
      <c r="F28" s="433"/>
      <c r="G28" s="433"/>
      <c r="H28" s="433"/>
      <c r="I28" s="433"/>
      <c r="J28" s="433"/>
      <c r="K28" s="433"/>
      <c r="L28" s="433"/>
      <c r="M28" s="433"/>
      <c r="Q28" s="467" t="s">
        <v>656</v>
      </c>
      <c r="R28" s="467"/>
      <c r="S28" s="467"/>
      <c r="T28" s="467"/>
      <c r="U28" s="467"/>
      <c r="V28" s="467"/>
      <c r="W28" s="467"/>
    </row>
    <row r="29" spans="1:28" ht="15.75">
      <c r="A29" s="433" t="s">
        <v>200</v>
      </c>
      <c r="B29" s="433"/>
      <c r="C29" s="433"/>
      <c r="D29" s="433"/>
      <c r="E29" s="433"/>
      <c r="F29" s="433"/>
      <c r="G29" s="433"/>
      <c r="H29" s="433"/>
      <c r="I29" s="433"/>
      <c r="J29" s="433"/>
      <c r="K29" s="433"/>
      <c r="L29" s="433"/>
      <c r="M29" s="433"/>
      <c r="Q29" s="359"/>
      <c r="R29" s="468" t="s">
        <v>154</v>
      </c>
      <c r="S29" s="468"/>
      <c r="T29" s="468" t="s">
        <v>155</v>
      </c>
      <c r="U29" s="468"/>
      <c r="V29" s="468" t="s">
        <v>156</v>
      </c>
      <c r="W29" s="468"/>
    </row>
    <row r="30" spans="1:28" ht="15.75">
      <c r="Q30" s="361" t="s">
        <v>157</v>
      </c>
      <c r="R30" s="360" t="s">
        <v>74</v>
      </c>
      <c r="S30" s="360" t="s">
        <v>75</v>
      </c>
      <c r="T30" s="360" t="s">
        <v>74</v>
      </c>
      <c r="U30" s="360" t="s">
        <v>75</v>
      </c>
      <c r="V30" s="360" t="s">
        <v>74</v>
      </c>
      <c r="W30" s="360" t="s">
        <v>75</v>
      </c>
    </row>
    <row r="31" spans="1:28" ht="15.75">
      <c r="Q31" s="362" t="s">
        <v>657</v>
      </c>
      <c r="R31" s="363">
        <v>-11.687313934504999</v>
      </c>
      <c r="S31" s="363">
        <v>-36.616589081675798</v>
      </c>
      <c r="T31" s="363">
        <v>-33.668341708542698</v>
      </c>
      <c r="U31" s="363">
        <v>-52.896081771720603</v>
      </c>
      <c r="V31" s="363">
        <v>-4.8221343873517704</v>
      </c>
      <c r="W31" s="363">
        <v>-27.743271221532101</v>
      </c>
    </row>
    <row r="32" spans="1:28" ht="15.75">
      <c r="Q32" s="362" t="s">
        <v>658</v>
      </c>
      <c r="R32" s="363">
        <v>-31.976744186046499</v>
      </c>
      <c r="S32" s="363">
        <v>-6.8584942845880699</v>
      </c>
      <c r="T32" s="363">
        <v>-38.831967213114702</v>
      </c>
      <c r="U32" s="363">
        <v>12.2370936902485</v>
      </c>
      <c r="V32" s="363">
        <v>3.6036036036036099</v>
      </c>
      <c r="W32" s="363">
        <v>40.640599001663901</v>
      </c>
    </row>
    <row r="33" spans="17:23" ht="15.75">
      <c r="Q33" s="362" t="s">
        <v>659</v>
      </c>
      <c r="R33" s="363">
        <v>-39.926835641494698</v>
      </c>
      <c r="S33" s="363">
        <v>-40.963736696886102</v>
      </c>
      <c r="T33" s="363">
        <v>-59.426229508196698</v>
      </c>
      <c r="U33" s="363">
        <v>-47.131931166347997</v>
      </c>
      <c r="V33" s="363">
        <v>-1.3923013923013801</v>
      </c>
      <c r="W33" s="363">
        <v>1.6222961730449199</v>
      </c>
    </row>
    <row r="34" spans="17:23" ht="15.75">
      <c r="Q34" s="9" t="s">
        <v>164</v>
      </c>
      <c r="R34" s="9"/>
      <c r="S34" s="9"/>
      <c r="T34" s="9"/>
      <c r="U34" s="9"/>
      <c r="V34" s="9"/>
      <c r="W34" s="9"/>
    </row>
  </sheetData>
  <mergeCells count="31">
    <mergeCell ref="A28:M28"/>
    <mergeCell ref="Q28:W28"/>
    <mergeCell ref="A29:M29"/>
    <mergeCell ref="R29:S29"/>
    <mergeCell ref="T29:U29"/>
    <mergeCell ref="V29:W29"/>
    <mergeCell ref="AA11:AB11"/>
    <mergeCell ref="A23:M23"/>
    <mergeCell ref="A24:M24"/>
    <mergeCell ref="A25:M25"/>
    <mergeCell ref="A27:M27"/>
    <mergeCell ref="Q11:R11"/>
    <mergeCell ref="S11:T11"/>
    <mergeCell ref="U11:V11"/>
    <mergeCell ref="W11:X11"/>
    <mergeCell ref="Y11:Z11"/>
    <mergeCell ref="A6:M6"/>
    <mergeCell ref="B10:E10"/>
    <mergeCell ref="F10:I10"/>
    <mergeCell ref="J10:M10"/>
    <mergeCell ref="B11:C11"/>
    <mergeCell ref="D11:E11"/>
    <mergeCell ref="F11:G11"/>
    <mergeCell ref="H11:I11"/>
    <mergeCell ref="J11:K11"/>
    <mergeCell ref="L11:M11"/>
    <mergeCell ref="A1:M1"/>
    <mergeCell ref="A2:M2"/>
    <mergeCell ref="A3:M3"/>
    <mergeCell ref="A4:M4"/>
    <mergeCell ref="A5:M5"/>
  </mergeCells>
  <pageMargins left="0.7" right="0.7" top="0.75" bottom="0.75" header="0.51180555555555496" footer="0.51180555555555496"/>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7030A0"/>
  </sheetPr>
  <dimension ref="A1:O25"/>
  <sheetViews>
    <sheetView zoomScale="130" zoomScaleNormal="130" workbookViewId="0">
      <selection activeCell="N8" sqref="N8"/>
    </sheetView>
  </sheetViews>
  <sheetFormatPr baseColWidth="10" defaultColWidth="11.42578125" defaultRowHeight="15"/>
  <cols>
    <col min="1" max="1" width="17" customWidth="1"/>
  </cols>
  <sheetData>
    <row r="1" spans="1:15" ht="15" customHeight="1">
      <c r="A1" s="429" t="s">
        <v>660</v>
      </c>
      <c r="B1" s="429"/>
      <c r="C1" s="429"/>
    </row>
    <row r="2" spans="1:15">
      <c r="A2" s="430" t="s">
        <v>577</v>
      </c>
      <c r="B2" s="430"/>
      <c r="C2" s="430"/>
    </row>
    <row r="3" spans="1:15">
      <c r="A3" s="431"/>
      <c r="B3" s="431"/>
      <c r="C3" s="431"/>
    </row>
    <row r="4" spans="1:15">
      <c r="A4" s="432" t="s">
        <v>446</v>
      </c>
      <c r="B4" s="432"/>
      <c r="C4" s="432"/>
    </row>
    <row r="5" spans="1:15">
      <c r="A5" s="432" t="s">
        <v>578</v>
      </c>
      <c r="B5" s="432"/>
      <c r="C5" s="432"/>
    </row>
    <row r="6" spans="1:15">
      <c r="A6" s="432" t="s">
        <v>579</v>
      </c>
      <c r="B6" s="432"/>
      <c r="C6" s="432"/>
    </row>
    <row r="10" spans="1:15">
      <c r="A10" s="157"/>
      <c r="B10" s="157" t="s">
        <v>580</v>
      </c>
      <c r="C10" s="157" t="s">
        <v>581</v>
      </c>
    </row>
    <row r="11" spans="1:15" ht="15.75" customHeight="1">
      <c r="A11" s="158" t="s">
        <v>661</v>
      </c>
      <c r="B11" s="159"/>
      <c r="C11" s="159"/>
      <c r="I11" s="469" t="s">
        <v>662</v>
      </c>
      <c r="J11" s="469"/>
      <c r="K11" s="469"/>
      <c r="L11" s="469"/>
      <c r="M11" s="469"/>
      <c r="N11" s="469"/>
      <c r="O11" s="469"/>
    </row>
    <row r="12" spans="1:15">
      <c r="A12" s="160" t="s">
        <v>582</v>
      </c>
      <c r="B12" s="159">
        <v>12.51</v>
      </c>
      <c r="C12" s="159">
        <v>11.13</v>
      </c>
      <c r="D12" s="364">
        <f>B12/B13</f>
        <v>1.0262510254306809</v>
      </c>
      <c r="E12" s="364">
        <f>C12/C13</f>
        <v>1.1096709870388834</v>
      </c>
      <c r="I12" s="365"/>
      <c r="J12" s="460" t="s">
        <v>121</v>
      </c>
      <c r="K12" s="460"/>
      <c r="L12" s="460"/>
      <c r="M12" s="460" t="s">
        <v>122</v>
      </c>
      <c r="N12" s="460" t="s">
        <v>122</v>
      </c>
      <c r="O12" s="460"/>
    </row>
    <row r="13" spans="1:15">
      <c r="A13" s="160" t="s">
        <v>584</v>
      </c>
      <c r="B13" s="159">
        <v>12.19</v>
      </c>
      <c r="C13" s="159">
        <v>10.029999999999999</v>
      </c>
      <c r="D13" s="364"/>
      <c r="I13" s="366" t="s">
        <v>663</v>
      </c>
      <c r="J13" s="367" t="s">
        <v>124</v>
      </c>
      <c r="K13" s="368" t="s">
        <v>125</v>
      </c>
      <c r="L13" s="369" t="s">
        <v>664</v>
      </c>
      <c r="M13" s="367" t="s">
        <v>124</v>
      </c>
      <c r="N13" s="368" t="s">
        <v>125</v>
      </c>
      <c r="O13" s="369" t="s">
        <v>664</v>
      </c>
    </row>
    <row r="14" spans="1:15">
      <c r="A14" s="158" t="s">
        <v>665</v>
      </c>
      <c r="B14" s="159"/>
      <c r="C14" s="159"/>
      <c r="D14" s="364"/>
      <c r="I14" s="370" t="s">
        <v>108</v>
      </c>
      <c r="J14" s="371">
        <f>B12</f>
        <v>12.51</v>
      </c>
      <c r="K14" s="372">
        <f>B13</f>
        <v>12.19</v>
      </c>
      <c r="L14" s="373">
        <f>J14-K14</f>
        <v>0.32000000000000028</v>
      </c>
      <c r="M14" s="371">
        <f>C12</f>
        <v>11.13</v>
      </c>
      <c r="N14" s="372">
        <f>C13</f>
        <v>10.029999999999999</v>
      </c>
      <c r="O14" s="373">
        <f>M14-N14</f>
        <v>1.1000000000000014</v>
      </c>
    </row>
    <row r="15" spans="1:15">
      <c r="A15" s="160" t="s">
        <v>582</v>
      </c>
      <c r="B15" s="159">
        <v>10.27</v>
      </c>
      <c r="C15" s="159">
        <v>10.3</v>
      </c>
      <c r="D15" s="364">
        <f>B15/B16</f>
        <v>1.0019512195121951</v>
      </c>
      <c r="E15" s="364">
        <f>C15/C16</f>
        <v>1.0651499482936919</v>
      </c>
      <c r="I15" s="370" t="s">
        <v>666</v>
      </c>
      <c r="J15" s="371">
        <f>B15</f>
        <v>10.27</v>
      </c>
      <c r="K15" s="372">
        <f>B16</f>
        <v>10.25</v>
      </c>
      <c r="L15" s="373">
        <f>J15-K15</f>
        <v>1.9999999999999574E-2</v>
      </c>
      <c r="M15" s="371">
        <f>C15</f>
        <v>10.3</v>
      </c>
      <c r="N15" s="372">
        <f>C16</f>
        <v>9.67</v>
      </c>
      <c r="O15" s="373">
        <f>M15-N15</f>
        <v>0.63000000000000078</v>
      </c>
    </row>
    <row r="16" spans="1:15">
      <c r="A16" s="160" t="s">
        <v>584</v>
      </c>
      <c r="B16" s="159">
        <v>10.25</v>
      </c>
      <c r="C16" s="159">
        <v>9.67</v>
      </c>
      <c r="I16" s="374" t="s">
        <v>93</v>
      </c>
      <c r="J16" s="375">
        <f>J14-J15</f>
        <v>2.2400000000000002</v>
      </c>
      <c r="K16" s="376">
        <f>K14-K15</f>
        <v>1.9399999999999995</v>
      </c>
      <c r="L16" s="377"/>
      <c r="M16" s="375">
        <f>M14-M15</f>
        <v>0.83000000000000007</v>
      </c>
      <c r="N16" s="376">
        <f>N14-N15</f>
        <v>0.35999999999999943</v>
      </c>
      <c r="O16" s="377"/>
    </row>
    <row r="17" spans="1:12">
      <c r="I17" s="470" t="s">
        <v>667</v>
      </c>
      <c r="J17" s="470"/>
      <c r="K17" s="470"/>
      <c r="L17" s="470"/>
    </row>
    <row r="18" spans="1:12">
      <c r="A18" s="433" t="s">
        <v>177</v>
      </c>
      <c r="B18" s="433"/>
      <c r="C18" s="433"/>
    </row>
    <row r="19" spans="1:12">
      <c r="A19" s="433" t="s">
        <v>595</v>
      </c>
      <c r="B19" s="433"/>
      <c r="C19" s="433"/>
    </row>
    <row r="20" spans="1:12">
      <c r="A20" s="433" t="s">
        <v>596</v>
      </c>
      <c r="B20" s="433"/>
      <c r="C20" s="433"/>
    </row>
    <row r="21" spans="1:12">
      <c r="A21" s="433"/>
      <c r="B21" s="433"/>
      <c r="C21" s="433"/>
    </row>
    <row r="23" spans="1:12">
      <c r="A23" s="433" t="s">
        <v>260</v>
      </c>
      <c r="B23" s="433"/>
      <c r="C23" s="433"/>
    </row>
    <row r="24" spans="1:12">
      <c r="A24" s="433"/>
      <c r="B24" s="433"/>
      <c r="C24" s="433"/>
    </row>
    <row r="25" spans="1:12">
      <c r="A25" s="433" t="s">
        <v>200</v>
      </c>
      <c r="B25" s="433"/>
      <c r="C25" s="433"/>
    </row>
  </sheetData>
  <mergeCells count="17">
    <mergeCell ref="A24:C24"/>
    <mergeCell ref="A25:C25"/>
    <mergeCell ref="A18:C18"/>
    <mergeCell ref="A19:C19"/>
    <mergeCell ref="A20:C20"/>
    <mergeCell ref="A21:C21"/>
    <mergeCell ref="A23:C23"/>
    <mergeCell ref="A6:C6"/>
    <mergeCell ref="I11:O11"/>
    <mergeCell ref="J12:L12"/>
    <mergeCell ref="M12:O12"/>
    <mergeCell ref="I17:L17"/>
    <mergeCell ref="A1:C1"/>
    <mergeCell ref="A2:C2"/>
    <mergeCell ref="A3:C3"/>
    <mergeCell ref="A4:C4"/>
    <mergeCell ref="A5:C5"/>
  </mergeCells>
  <pageMargins left="0.7" right="0.7" top="0.75" bottom="0.75" header="0.51180555555555496" footer="0.51180555555555496"/>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7030A0"/>
  </sheetPr>
  <dimension ref="A1:E29"/>
  <sheetViews>
    <sheetView zoomScaleNormal="100" workbookViewId="0">
      <selection activeCell="H4" sqref="H4"/>
    </sheetView>
  </sheetViews>
  <sheetFormatPr baseColWidth="10" defaultColWidth="11.42578125" defaultRowHeight="15"/>
  <sheetData>
    <row r="1" spans="1:5" ht="15" customHeight="1">
      <c r="A1" s="429" t="s">
        <v>668</v>
      </c>
      <c r="B1" s="429"/>
      <c r="C1" s="429"/>
      <c r="D1" s="429"/>
      <c r="E1" s="429"/>
    </row>
    <row r="2" spans="1:5">
      <c r="A2" s="430" t="s">
        <v>181</v>
      </c>
      <c r="B2" s="430"/>
      <c r="C2" s="430"/>
      <c r="D2" s="430"/>
      <c r="E2" s="430"/>
    </row>
    <row r="3" spans="1:5">
      <c r="A3" s="431"/>
      <c r="B3" s="431"/>
      <c r="C3" s="431"/>
      <c r="D3" s="431"/>
      <c r="E3" s="431"/>
    </row>
    <row r="4" spans="1:5">
      <c r="A4" s="432" t="s">
        <v>182</v>
      </c>
      <c r="B4" s="432"/>
      <c r="C4" s="432"/>
      <c r="D4" s="432"/>
      <c r="E4" s="432"/>
    </row>
    <row r="5" spans="1:5">
      <c r="A5" s="432" t="s">
        <v>183</v>
      </c>
      <c r="B5" s="432"/>
      <c r="C5" s="432"/>
      <c r="D5" s="432"/>
      <c r="E5" s="432"/>
    </row>
    <row r="6" spans="1:5">
      <c r="A6" s="432" t="s">
        <v>184</v>
      </c>
      <c r="B6" s="432"/>
      <c r="C6" s="432"/>
      <c r="D6" s="432"/>
      <c r="E6" s="432"/>
    </row>
    <row r="10" spans="1:5">
      <c r="A10" s="157"/>
      <c r="B10" s="157" t="s">
        <v>669</v>
      </c>
      <c r="C10" s="157" t="s">
        <v>23</v>
      </c>
      <c r="D10" s="157" t="s">
        <v>24</v>
      </c>
      <c r="E10" s="157" t="s">
        <v>25</v>
      </c>
    </row>
    <row r="11" spans="1:5">
      <c r="A11" s="158" t="s">
        <v>185</v>
      </c>
      <c r="B11" s="159"/>
      <c r="C11" s="159"/>
      <c r="D11" s="159"/>
      <c r="E11" s="159"/>
    </row>
    <row r="12" spans="1:5">
      <c r="A12" s="160" t="s">
        <v>670</v>
      </c>
      <c r="B12" s="159">
        <v>2.2999999999999998</v>
      </c>
      <c r="C12" s="159">
        <v>22.1</v>
      </c>
      <c r="D12" s="159">
        <v>29.4</v>
      </c>
      <c r="E12" s="159">
        <v>285.7</v>
      </c>
    </row>
    <row r="13" spans="1:5">
      <c r="A13" s="160" t="s">
        <v>671</v>
      </c>
      <c r="B13" s="159">
        <v>0.8</v>
      </c>
      <c r="C13" s="159">
        <v>5.7</v>
      </c>
      <c r="D13" s="159">
        <v>13.8</v>
      </c>
      <c r="E13" s="159">
        <v>67.8</v>
      </c>
    </row>
    <row r="14" spans="1:5">
      <c r="A14" s="158" t="s">
        <v>186</v>
      </c>
      <c r="B14" s="159"/>
      <c r="C14" s="159"/>
      <c r="D14" s="159"/>
      <c r="E14" s="159"/>
    </row>
    <row r="15" spans="1:5">
      <c r="A15" s="160" t="s">
        <v>670</v>
      </c>
      <c r="B15" s="159">
        <v>2.2000000000000002</v>
      </c>
      <c r="C15" s="159">
        <v>25.8</v>
      </c>
      <c r="D15" s="159">
        <v>28.5</v>
      </c>
      <c r="E15" s="159">
        <v>315.10000000000002</v>
      </c>
    </row>
    <row r="16" spans="1:5">
      <c r="A16" s="160" t="s">
        <v>671</v>
      </c>
      <c r="B16" s="159">
        <v>2.2000000000000002</v>
      </c>
      <c r="C16" s="159">
        <v>3.9</v>
      </c>
      <c r="D16" s="159">
        <v>18.399999999999999</v>
      </c>
      <c r="E16" s="159">
        <v>74.7</v>
      </c>
    </row>
    <row r="17" spans="1:5">
      <c r="A17" s="158" t="s">
        <v>672</v>
      </c>
      <c r="B17" s="159"/>
      <c r="C17" s="159"/>
      <c r="D17" s="159"/>
      <c r="E17" s="159"/>
    </row>
    <row r="18" spans="1:5">
      <c r="A18" s="160" t="s">
        <v>670</v>
      </c>
      <c r="B18" s="159">
        <v>1.2</v>
      </c>
      <c r="C18" s="159">
        <v>26.8</v>
      </c>
      <c r="D18" s="159">
        <v>35.9</v>
      </c>
      <c r="E18" s="159">
        <v>251.4</v>
      </c>
    </row>
    <row r="19" spans="1:5">
      <c r="A19" s="160" t="s">
        <v>671</v>
      </c>
      <c r="B19" s="159">
        <v>1.6</v>
      </c>
      <c r="C19" s="159">
        <v>6.1</v>
      </c>
      <c r="D19" s="159">
        <v>25.4</v>
      </c>
      <c r="E19" s="159">
        <v>68.8</v>
      </c>
    </row>
    <row r="21" spans="1:5">
      <c r="A21" s="433" t="s">
        <v>177</v>
      </c>
      <c r="B21" s="433"/>
      <c r="C21" s="433"/>
      <c r="D21" s="433"/>
      <c r="E21" s="433"/>
    </row>
    <row r="22" spans="1:5">
      <c r="A22" s="433" t="s">
        <v>197</v>
      </c>
      <c r="B22" s="433"/>
      <c r="C22" s="433"/>
      <c r="D22" s="433"/>
      <c r="E22" s="433"/>
    </row>
    <row r="23" spans="1:5">
      <c r="A23" s="433"/>
      <c r="B23" s="433"/>
      <c r="C23" s="433"/>
      <c r="D23" s="433"/>
      <c r="E23" s="433"/>
    </row>
    <row r="24" spans="1:5">
      <c r="A24" s="433" t="s">
        <v>198</v>
      </c>
      <c r="B24" s="433"/>
      <c r="C24" s="433"/>
      <c r="D24" s="433"/>
      <c r="E24" s="433"/>
    </row>
    <row r="25" spans="1:5">
      <c r="A25" s="433"/>
      <c r="B25" s="433"/>
      <c r="C25" s="433"/>
      <c r="D25" s="433"/>
      <c r="E25" s="433"/>
    </row>
    <row r="27" spans="1:5">
      <c r="A27" s="433" t="s">
        <v>199</v>
      </c>
      <c r="B27" s="433"/>
      <c r="C27" s="433"/>
      <c r="D27" s="433"/>
      <c r="E27" s="433"/>
    </row>
    <row r="28" spans="1:5">
      <c r="A28" s="433"/>
      <c r="B28" s="433"/>
      <c r="C28" s="433"/>
      <c r="D28" s="433"/>
      <c r="E28" s="433"/>
    </row>
    <row r="29" spans="1:5">
      <c r="A29" s="433" t="s">
        <v>200</v>
      </c>
      <c r="B29" s="433"/>
      <c r="C29" s="433"/>
      <c r="D29" s="433"/>
      <c r="E29" s="433"/>
    </row>
  </sheetData>
  <mergeCells count="14">
    <mergeCell ref="A25:E25"/>
    <mergeCell ref="A27:E27"/>
    <mergeCell ref="A28:E28"/>
    <mergeCell ref="A29:E29"/>
    <mergeCell ref="A6:E6"/>
    <mergeCell ref="A21:E21"/>
    <mergeCell ref="A22:E22"/>
    <mergeCell ref="A23:E23"/>
    <mergeCell ref="A24:E24"/>
    <mergeCell ref="A1:E1"/>
    <mergeCell ref="A2:E2"/>
    <mergeCell ref="A3:E3"/>
    <mergeCell ref="A4:E4"/>
    <mergeCell ref="A5:E5"/>
  </mergeCells>
  <pageMargins left="0.7" right="0.7" top="0.75" bottom="0.75" header="0.51180555555555496" footer="0.51180555555555496"/>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7030A0"/>
  </sheetPr>
  <dimension ref="A1:O31"/>
  <sheetViews>
    <sheetView zoomScaleNormal="100" workbookViewId="0">
      <selection activeCell="L8" sqref="L8"/>
    </sheetView>
  </sheetViews>
  <sheetFormatPr baseColWidth="10" defaultColWidth="11.42578125" defaultRowHeight="15"/>
  <cols>
    <col min="1" max="1" width="36.140625" customWidth="1"/>
    <col min="12" max="12" width="30.42578125" customWidth="1"/>
  </cols>
  <sheetData>
    <row r="1" spans="1:15" ht="15" customHeight="1">
      <c r="A1" s="429" t="s">
        <v>673</v>
      </c>
      <c r="B1" s="429"/>
      <c r="C1" s="429"/>
      <c r="D1" s="429"/>
      <c r="E1" s="429"/>
      <c r="F1" s="429"/>
      <c r="G1" s="429"/>
    </row>
    <row r="2" spans="1:15">
      <c r="A2" s="430" t="s">
        <v>181</v>
      </c>
      <c r="B2" s="430"/>
      <c r="C2" s="430"/>
      <c r="D2" s="430"/>
      <c r="E2" s="430"/>
      <c r="F2" s="430"/>
      <c r="G2" s="430"/>
    </row>
    <row r="3" spans="1:15">
      <c r="A3" s="431"/>
      <c r="B3" s="431"/>
      <c r="C3" s="431"/>
      <c r="D3" s="431"/>
      <c r="E3" s="431"/>
      <c r="F3" s="431"/>
      <c r="G3" s="431"/>
    </row>
    <row r="4" spans="1:15">
      <c r="A4" s="432" t="s">
        <v>182</v>
      </c>
      <c r="B4" s="432"/>
      <c r="C4" s="432"/>
      <c r="D4" s="432"/>
      <c r="E4" s="432"/>
      <c r="F4" s="432"/>
      <c r="G4" s="432"/>
    </row>
    <row r="5" spans="1:15">
      <c r="A5" s="432" t="s">
        <v>183</v>
      </c>
      <c r="B5" s="432"/>
      <c r="C5" s="432"/>
      <c r="D5" s="432"/>
      <c r="E5" s="432"/>
      <c r="F5" s="432"/>
      <c r="G5" s="432"/>
    </row>
    <row r="6" spans="1:15">
      <c r="A6" s="432" t="s">
        <v>184</v>
      </c>
      <c r="B6" s="432"/>
      <c r="C6" s="432"/>
      <c r="D6" s="432"/>
      <c r="E6" s="432"/>
      <c r="F6" s="432"/>
      <c r="G6" s="432"/>
    </row>
    <row r="8" spans="1:15" ht="21">
      <c r="L8" s="378" t="s">
        <v>674</v>
      </c>
    </row>
    <row r="9" spans="1:15">
      <c r="L9" t="s">
        <v>675</v>
      </c>
    </row>
    <row r="10" spans="1:15" ht="15.75">
      <c r="A10" s="157"/>
      <c r="B10" s="434" t="s">
        <v>185</v>
      </c>
      <c r="C10" s="434"/>
      <c r="D10" s="434" t="s">
        <v>186</v>
      </c>
      <c r="E10" s="434"/>
      <c r="F10" s="434" t="s">
        <v>676</v>
      </c>
      <c r="G10" s="434"/>
      <c r="L10" s="9"/>
      <c r="M10" s="9">
        <v>2020</v>
      </c>
      <c r="N10" s="9">
        <v>2019</v>
      </c>
      <c r="O10" s="9">
        <v>2014</v>
      </c>
    </row>
    <row r="11" spans="1:15" ht="15.75">
      <c r="B11" s="161" t="s">
        <v>677</v>
      </c>
      <c r="C11" s="379" t="s">
        <v>678</v>
      </c>
      <c r="D11" s="161" t="s">
        <v>677</v>
      </c>
      <c r="E11" s="379" t="s">
        <v>678</v>
      </c>
      <c r="F11" s="161" t="s">
        <v>677</v>
      </c>
      <c r="G11" s="379" t="s">
        <v>678</v>
      </c>
      <c r="I11" s="380" t="s">
        <v>679</v>
      </c>
      <c r="L11" s="9" t="s">
        <v>147</v>
      </c>
      <c r="M11" s="9"/>
      <c r="N11" s="9"/>
      <c r="O11" s="9"/>
    </row>
    <row r="12" spans="1:15" ht="15.75">
      <c r="A12" s="158" t="s">
        <v>680</v>
      </c>
      <c r="B12" s="159"/>
      <c r="C12" s="381"/>
      <c r="D12" s="159"/>
      <c r="E12" s="381"/>
      <c r="F12" s="159"/>
      <c r="G12" s="381"/>
      <c r="L12" s="9" t="s">
        <v>148</v>
      </c>
      <c r="M12" s="382">
        <v>5.9</v>
      </c>
      <c r="N12" s="382">
        <v>10.8</v>
      </c>
      <c r="O12" s="382">
        <v>3.7</v>
      </c>
    </row>
    <row r="13" spans="1:15" ht="15.75">
      <c r="A13" s="160" t="s">
        <v>191</v>
      </c>
      <c r="B13" s="159">
        <v>3.6</v>
      </c>
      <c r="C13" s="381">
        <v>5.9</v>
      </c>
      <c r="D13" s="159">
        <v>5.5</v>
      </c>
      <c r="E13" s="381">
        <v>10.8</v>
      </c>
      <c r="F13" s="159">
        <v>10.1</v>
      </c>
      <c r="G13" s="381">
        <v>3.7</v>
      </c>
      <c r="L13" s="9" t="s">
        <v>149</v>
      </c>
      <c r="M13" s="382">
        <v>2.1</v>
      </c>
      <c r="N13" s="382">
        <v>4.5</v>
      </c>
      <c r="O13" s="382">
        <v>3.1</v>
      </c>
    </row>
    <row r="14" spans="1:15" ht="15.75">
      <c r="A14" s="160" t="s">
        <v>192</v>
      </c>
      <c r="B14" s="159">
        <v>2.8</v>
      </c>
      <c r="C14" s="381">
        <v>2.1</v>
      </c>
      <c r="D14" s="159">
        <v>6.9</v>
      </c>
      <c r="E14" s="381">
        <v>4.5</v>
      </c>
      <c r="F14" s="159">
        <v>9.1999999999999993</v>
      </c>
      <c r="G14" s="381">
        <v>3.1</v>
      </c>
      <c r="L14" s="9" t="s">
        <v>681</v>
      </c>
      <c r="M14" s="382"/>
      <c r="N14" s="382"/>
      <c r="O14" s="382"/>
    </row>
    <row r="15" spans="1:15" ht="15.75">
      <c r="A15" s="158" t="s">
        <v>682</v>
      </c>
      <c r="B15" s="159"/>
      <c r="C15" s="381"/>
      <c r="D15" s="159"/>
      <c r="E15" s="381"/>
      <c r="F15" s="159"/>
      <c r="G15" s="381"/>
      <c r="L15" s="9" t="s">
        <v>148</v>
      </c>
      <c r="M15" s="382">
        <v>13.3</v>
      </c>
      <c r="N15" s="382">
        <v>17.7</v>
      </c>
      <c r="O15" s="382">
        <v>12.6</v>
      </c>
    </row>
    <row r="16" spans="1:15" ht="15.75">
      <c r="A16" s="160" t="s">
        <v>191</v>
      </c>
      <c r="B16" s="159">
        <v>62.1</v>
      </c>
      <c r="C16" s="381">
        <v>13.3</v>
      </c>
      <c r="D16" s="159">
        <v>71.599999999999994</v>
      </c>
      <c r="E16" s="381">
        <v>17.7</v>
      </c>
      <c r="F16" s="159">
        <v>68.099999999999994</v>
      </c>
      <c r="G16" s="381">
        <v>12.6</v>
      </c>
      <c r="L16" s="9" t="s">
        <v>149</v>
      </c>
      <c r="M16" s="382">
        <v>6.4</v>
      </c>
      <c r="N16" s="382">
        <v>10.4</v>
      </c>
      <c r="O16" s="382">
        <v>7.5</v>
      </c>
    </row>
    <row r="17" spans="1:15" ht="15.75">
      <c r="A17" s="160" t="s">
        <v>192</v>
      </c>
      <c r="B17" s="159">
        <v>36.200000000000003</v>
      </c>
      <c r="C17" s="381">
        <v>6.4</v>
      </c>
      <c r="D17" s="159">
        <v>50.4</v>
      </c>
      <c r="E17" s="381">
        <v>10.4</v>
      </c>
      <c r="F17" s="159">
        <v>46.5</v>
      </c>
      <c r="G17" s="381">
        <v>7.5</v>
      </c>
      <c r="L17" s="9" t="s">
        <v>683</v>
      </c>
      <c r="M17" s="382"/>
      <c r="N17" s="382"/>
      <c r="O17" s="382"/>
    </row>
    <row r="18" spans="1:15" ht="15.75">
      <c r="A18" s="158" t="s">
        <v>684</v>
      </c>
      <c r="B18" s="159"/>
      <c r="C18" s="381"/>
      <c r="D18" s="159"/>
      <c r="E18" s="381"/>
      <c r="F18" s="159"/>
      <c r="G18" s="381"/>
      <c r="L18" s="9" t="s">
        <v>148</v>
      </c>
      <c r="M18" s="382">
        <v>14.2</v>
      </c>
      <c r="N18" s="382">
        <v>15.7</v>
      </c>
      <c r="O18" s="382">
        <v>11.1</v>
      </c>
    </row>
    <row r="19" spans="1:15" ht="15.75">
      <c r="A19" s="160" t="s">
        <v>191</v>
      </c>
      <c r="B19" s="159">
        <v>47.9</v>
      </c>
      <c r="C19" s="381">
        <v>14.2</v>
      </c>
      <c r="D19" s="159">
        <v>52.2</v>
      </c>
      <c r="E19" s="381">
        <v>15.7</v>
      </c>
      <c r="F19" s="159">
        <v>35.6</v>
      </c>
      <c r="G19" s="381">
        <v>11.1</v>
      </c>
      <c r="L19" s="9" t="s">
        <v>149</v>
      </c>
      <c r="M19" s="382">
        <v>17.600000000000001</v>
      </c>
      <c r="N19" s="382">
        <v>14.1</v>
      </c>
      <c r="O19" s="382">
        <v>17.399999999999999</v>
      </c>
    </row>
    <row r="20" spans="1:15" ht="15.75">
      <c r="A20" s="160" t="s">
        <v>192</v>
      </c>
      <c r="B20" s="159">
        <v>45</v>
      </c>
      <c r="C20" s="381">
        <v>17.600000000000001</v>
      </c>
      <c r="D20" s="159">
        <v>48.8</v>
      </c>
      <c r="E20" s="381">
        <v>14.1</v>
      </c>
      <c r="F20" s="159">
        <v>37.700000000000003</v>
      </c>
      <c r="G20" s="381">
        <v>17.399999999999999</v>
      </c>
      <c r="L20" s="9" t="s">
        <v>152</v>
      </c>
      <c r="M20" s="382"/>
      <c r="N20" s="382"/>
      <c r="O20" s="382"/>
    </row>
    <row r="21" spans="1:15" ht="15.75">
      <c r="A21" s="158" t="s">
        <v>685</v>
      </c>
      <c r="B21" s="159"/>
      <c r="C21" s="381"/>
      <c r="D21" s="159"/>
      <c r="E21" s="381"/>
      <c r="F21" s="159"/>
      <c r="G21" s="381"/>
      <c r="L21" s="9" t="s">
        <v>148</v>
      </c>
      <c r="M21" s="382">
        <v>15.3</v>
      </c>
      <c r="N21" s="382">
        <v>13.2</v>
      </c>
      <c r="O21" s="382">
        <v>11</v>
      </c>
    </row>
    <row r="22" spans="1:15" ht="15.75">
      <c r="A22" s="160" t="s">
        <v>191</v>
      </c>
      <c r="B22" s="159">
        <v>61.9</v>
      </c>
      <c r="C22" s="381">
        <v>15.3</v>
      </c>
      <c r="D22" s="159">
        <v>61.4</v>
      </c>
      <c r="E22" s="381">
        <v>13.2</v>
      </c>
      <c r="F22" s="159">
        <v>42.2</v>
      </c>
      <c r="G22" s="381">
        <v>11</v>
      </c>
      <c r="L22" s="9" t="s">
        <v>149</v>
      </c>
      <c r="M22" s="382">
        <v>13.2</v>
      </c>
      <c r="N22" s="382">
        <v>12.8</v>
      </c>
      <c r="O22" s="382">
        <v>10.9</v>
      </c>
    </row>
    <row r="23" spans="1:15" ht="15.75">
      <c r="A23" s="160" t="s">
        <v>192</v>
      </c>
      <c r="B23" s="159">
        <v>79.900000000000006</v>
      </c>
      <c r="C23" s="381">
        <v>13.2</v>
      </c>
      <c r="D23" s="159">
        <v>74.8</v>
      </c>
      <c r="E23" s="381">
        <v>12.8</v>
      </c>
      <c r="F23" s="159">
        <v>60.6</v>
      </c>
      <c r="G23" s="381">
        <v>10.9</v>
      </c>
      <c r="L23" s="9" t="s">
        <v>164</v>
      </c>
      <c r="M23" s="81"/>
      <c r="N23" s="81"/>
      <c r="O23" s="81"/>
    </row>
    <row r="24" spans="1:15">
      <c r="E24" s="344"/>
      <c r="G24" s="344"/>
    </row>
    <row r="25" spans="1:15">
      <c r="A25" s="433" t="s">
        <v>177</v>
      </c>
      <c r="B25" s="433"/>
      <c r="C25" s="433"/>
      <c r="D25" s="433"/>
      <c r="E25" s="433"/>
      <c r="F25" s="433"/>
      <c r="G25" s="433"/>
    </row>
    <row r="26" spans="1:15">
      <c r="A26" s="433" t="s">
        <v>686</v>
      </c>
      <c r="B26" s="433"/>
      <c r="C26" s="433"/>
      <c r="D26" s="433"/>
      <c r="E26" s="433"/>
      <c r="F26" s="433"/>
      <c r="G26" s="433"/>
    </row>
    <row r="27" spans="1:15">
      <c r="A27" s="433"/>
      <c r="B27" s="433"/>
      <c r="C27" s="433"/>
      <c r="D27" s="433"/>
      <c r="E27" s="433"/>
      <c r="F27" s="433"/>
      <c r="G27" s="433"/>
    </row>
    <row r="29" spans="1:15">
      <c r="A29" s="433" t="s">
        <v>199</v>
      </c>
      <c r="B29" s="433"/>
      <c r="C29" s="433"/>
      <c r="D29" s="433"/>
      <c r="E29" s="433"/>
      <c r="F29" s="433"/>
      <c r="G29" s="433"/>
    </row>
    <row r="30" spans="1:15">
      <c r="A30" s="433"/>
      <c r="B30" s="433"/>
      <c r="C30" s="433"/>
      <c r="D30" s="433"/>
      <c r="E30" s="433"/>
      <c r="F30" s="433"/>
      <c r="G30" s="433"/>
    </row>
    <row r="31" spans="1:15">
      <c r="A31" s="433" t="s">
        <v>200</v>
      </c>
      <c r="B31" s="433"/>
      <c r="C31" s="433"/>
      <c r="D31" s="433"/>
      <c r="E31" s="433"/>
      <c r="F31" s="433"/>
      <c r="G31" s="433"/>
    </row>
  </sheetData>
  <mergeCells count="15">
    <mergeCell ref="A26:G26"/>
    <mergeCell ref="A27:G27"/>
    <mergeCell ref="A29:G29"/>
    <mergeCell ref="A30:G30"/>
    <mergeCell ref="A31:G31"/>
    <mergeCell ref="A6:G6"/>
    <mergeCell ref="B10:C10"/>
    <mergeCell ref="D10:E10"/>
    <mergeCell ref="F10:G10"/>
    <mergeCell ref="A25:G25"/>
    <mergeCell ref="A1:G1"/>
    <mergeCell ref="A2:G2"/>
    <mergeCell ref="A3:G3"/>
    <mergeCell ref="A4:G4"/>
    <mergeCell ref="A5:G5"/>
  </mergeCells>
  <pageMargins left="0.7" right="0.7" top="0.75" bottom="0.75" header="0.51180555555555496" footer="0.51180555555555496"/>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
  <sheetViews>
    <sheetView zoomScaleNormal="100" workbookViewId="0"/>
  </sheetViews>
  <sheetFormatPr baseColWidth="10" defaultColWidth="10.7109375" defaultRowHeight="15"/>
  <sheetData/>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
  <sheetViews>
    <sheetView zoomScale="71" zoomScaleNormal="71" workbookViewId="0"/>
  </sheetViews>
  <sheetFormatPr baseColWidth="10" defaultColWidth="8.5703125" defaultRowHeight="15"/>
  <sheetData/>
  <pageMargins left="0.7" right="0.7" top="0.75" bottom="0.75" header="0.51180555555555496" footer="0.51180555555555496"/>
  <pageSetup paperSize="77"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2137</TotalTime>
  <Application>Microsoft Excel</Application>
  <DocSecurity>0</DocSecurity>
  <ScaleCrop>false</ScaleCrop>
  <HeadingPairs>
    <vt:vector size="2" baseType="variant">
      <vt:variant>
        <vt:lpstr>Hojas de cálculo</vt:lpstr>
      </vt:variant>
      <vt:variant>
        <vt:i4>76</vt:i4>
      </vt:variant>
    </vt:vector>
  </HeadingPairs>
  <TitlesOfParts>
    <vt:vector size="76" baseType="lpstr">
      <vt:lpstr>Índex de quadres i gràfics</vt:lpstr>
      <vt:lpstr>QA1</vt:lpstr>
      <vt:lpstr>GA1.</vt:lpstr>
      <vt:lpstr>G1</vt:lpstr>
      <vt:lpstr>G2.</vt:lpstr>
      <vt:lpstr>GA2</vt:lpstr>
      <vt:lpstr>GA3</vt:lpstr>
      <vt:lpstr>G3.</vt:lpstr>
      <vt:lpstr>G4.</vt:lpstr>
      <vt:lpstr>GA4</vt:lpstr>
      <vt:lpstr>G5.</vt:lpstr>
      <vt:lpstr>GA5</vt:lpstr>
      <vt:lpstr>GA6</vt:lpstr>
      <vt:lpstr>G6.</vt:lpstr>
      <vt:lpstr>G7.</vt:lpstr>
      <vt:lpstr>GA7</vt:lpstr>
      <vt:lpstr>QA2</vt:lpstr>
      <vt:lpstr>QA3</vt:lpstr>
      <vt:lpstr>QA4</vt:lpstr>
      <vt:lpstr>QA5</vt:lpstr>
      <vt:lpstr>QA6</vt:lpstr>
      <vt:lpstr>G8.</vt:lpstr>
      <vt:lpstr>GA8</vt:lpstr>
      <vt:lpstr>GA9</vt:lpstr>
      <vt:lpstr>G9.</vt:lpstr>
      <vt:lpstr>G10.</vt:lpstr>
      <vt:lpstr>GA10</vt:lpstr>
      <vt:lpstr>QA7</vt:lpstr>
      <vt:lpstr>QA8</vt:lpstr>
      <vt:lpstr>QA9</vt:lpstr>
      <vt:lpstr>QA10</vt:lpstr>
      <vt:lpstr>QA11</vt:lpstr>
      <vt:lpstr>QA12</vt:lpstr>
      <vt:lpstr>G11.</vt:lpstr>
      <vt:lpstr>GA11</vt:lpstr>
      <vt:lpstr>QA13</vt:lpstr>
      <vt:lpstr>QA14</vt:lpstr>
      <vt:lpstr>G12.</vt:lpstr>
      <vt:lpstr>GA12</vt:lpstr>
      <vt:lpstr>QA15</vt:lpstr>
      <vt:lpstr>G13.</vt:lpstr>
      <vt:lpstr>GA13</vt:lpstr>
      <vt:lpstr>QA16</vt:lpstr>
      <vt:lpstr>Quadre atur taxa 9 </vt:lpstr>
      <vt:lpstr>cargo Q11</vt:lpstr>
      <vt:lpstr>Paro largo Q10</vt:lpstr>
      <vt:lpstr>Parados Q9</vt:lpstr>
      <vt:lpstr>TA Q8</vt:lpstr>
      <vt:lpstr>horas Q7</vt:lpstr>
      <vt:lpstr>Sueldos por sector G6</vt:lpstr>
      <vt:lpstr>PIB sectorial (Q0)</vt:lpstr>
      <vt:lpstr>PIB sectorial</vt:lpstr>
      <vt:lpstr>8.1 PIBpc</vt:lpstr>
      <vt:lpstr>Productividad sectorial (Q1)</vt:lpstr>
      <vt:lpstr>Ganancia hora Q6</vt:lpstr>
      <vt:lpstr>8.1 PIBpc (G1, G2 y G3)</vt:lpstr>
      <vt:lpstr>Población (G4)</vt:lpstr>
      <vt:lpstr>PIB</vt:lpstr>
      <vt:lpstr>PIB (G4)</vt:lpstr>
      <vt:lpstr>Peso industria(G5)</vt:lpstr>
      <vt:lpstr>PIB y Ocupados (G6)</vt:lpstr>
      <vt:lpstr>Residuos Q3</vt:lpstr>
      <vt:lpstr>Accidentes por sectores G10</vt:lpstr>
      <vt:lpstr>G 7 Obj 8 trabajo seguro</vt:lpstr>
      <vt:lpstr>comentaAccid por tipo redacción</vt:lpstr>
      <vt:lpstr>accidentes con baja por edad Q3</vt:lpstr>
      <vt:lpstr>Formación gràfico 11</vt:lpstr>
      <vt:lpstr>ganancia por titulo q12</vt:lpstr>
      <vt:lpstr>T Actividad universitario</vt:lpstr>
      <vt:lpstr>T Actividad universitario Q13</vt:lpstr>
      <vt:lpstr>T actividad FP G12</vt:lpstr>
      <vt:lpstr>Contratos por nacionalidad Q15</vt:lpstr>
      <vt:lpstr>Q8 obj 8 ganancia nacionalidad</vt:lpstr>
      <vt:lpstr>Nacionalidad y sector G13</vt:lpstr>
      <vt:lpstr>Nacionalidad formación Q14</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dc:description/>
  <cp:lastModifiedBy>Maria Lourdes Calero Martínez</cp:lastModifiedBy>
  <cp:revision>3</cp:revision>
  <dcterms:created xsi:type="dcterms:W3CDTF">2021-06-05T08:25:52Z</dcterms:created>
  <dcterms:modified xsi:type="dcterms:W3CDTF">2021-11-04T14:01:06Z</dcterms:modified>
  <dc:language>ca-ES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0x0101001920208C84B25F42982A2E810039F13E</vt:lpwstr>
  </property>
</Properties>
</file>